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06"/>
  <workbookPr defaultThemeVersion="166925"/>
  <mc:AlternateContent xmlns:mc="http://schemas.openxmlformats.org/markup-compatibility/2006">
    <mc:Choice Requires="x15">
      <x15ac:absPath xmlns:x15ac="http://schemas.microsoft.com/office/spreadsheetml/2010/11/ac" url="C:\Users\jchappell\Objhome\jchappell\8008\Objects\WinTalk\f515715d-49a2-4ae5-80b0-3b564da3dec4\"/>
    </mc:Choice>
  </mc:AlternateContent>
  <xr:revisionPtr revIDLastSave="0" documentId="8_{ED41DF00-3425-430A-BEF1-3F3D286DAABD}" xr6:coauthVersionLast="47" xr6:coauthVersionMax="47" xr10:uidLastSave="{00000000-0000-0000-0000-000000000000}"/>
  <bookViews>
    <workbookView xWindow="1224" yWindow="1776" windowWidth="20244" windowHeight="10020" xr2:uid="{00000000-000D-0000-FFFF-FFFF00000000}"/>
  </bookViews>
  <sheets>
    <sheet name="Scheme Review Repor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 i="1" l="1"/>
  <c r="W50" i="1"/>
  <c r="U50" i="1"/>
  <c r="A50" i="1"/>
  <c r="X49" i="1"/>
  <c r="W49" i="1"/>
  <c r="U49" i="1"/>
  <c r="A49" i="1"/>
  <c r="X48" i="1"/>
  <c r="W48" i="1"/>
  <c r="U48" i="1"/>
  <c r="A48" i="1"/>
  <c r="X47" i="1"/>
  <c r="W47" i="1"/>
  <c r="U47" i="1"/>
  <c r="A47" i="1"/>
  <c r="X46" i="1"/>
  <c r="W46" i="1"/>
  <c r="U46" i="1"/>
  <c r="A46" i="1"/>
  <c r="X45" i="1"/>
  <c r="W45" i="1"/>
  <c r="U45" i="1"/>
  <c r="A45" i="1"/>
  <c r="X44" i="1"/>
  <c r="W44" i="1"/>
  <c r="U44" i="1"/>
  <c r="A44" i="1"/>
  <c r="X43" i="1"/>
  <c r="W43" i="1"/>
  <c r="U43" i="1"/>
  <c r="A43" i="1"/>
  <c r="X42" i="1"/>
  <c r="W42" i="1"/>
  <c r="U42" i="1"/>
  <c r="A42" i="1"/>
  <c r="X41" i="1"/>
  <c r="W41" i="1"/>
  <c r="U41" i="1"/>
  <c r="A41" i="1"/>
  <c r="X40" i="1"/>
  <c r="W40" i="1"/>
  <c r="U40" i="1"/>
  <c r="A40" i="1"/>
  <c r="X39" i="1"/>
  <c r="W39" i="1"/>
  <c r="U39" i="1"/>
  <c r="A39" i="1"/>
  <c r="X38" i="1"/>
  <c r="W38" i="1"/>
  <c r="U38" i="1"/>
  <c r="A38" i="1"/>
  <c r="X37" i="1"/>
  <c r="W37" i="1"/>
  <c r="U37" i="1"/>
  <c r="A37" i="1"/>
  <c r="X36" i="1"/>
  <c r="W36" i="1"/>
  <c r="U36" i="1"/>
  <c r="A36" i="1"/>
  <c r="X35" i="1"/>
  <c r="W35" i="1"/>
  <c r="U35" i="1"/>
  <c r="A35" i="1"/>
  <c r="X34" i="1"/>
  <c r="W34" i="1"/>
  <c r="U34" i="1"/>
  <c r="A34" i="1"/>
  <c r="X33" i="1"/>
  <c r="W33" i="1"/>
  <c r="U33" i="1"/>
  <c r="A33" i="1"/>
  <c r="X32" i="1"/>
  <c r="W32" i="1"/>
  <c r="U32" i="1"/>
  <c r="A32" i="1"/>
  <c r="X31" i="1"/>
  <c r="W31" i="1"/>
  <c r="U31" i="1"/>
  <c r="A31" i="1"/>
  <c r="X30" i="1"/>
  <c r="W30" i="1"/>
  <c r="U30" i="1"/>
  <c r="A30" i="1"/>
  <c r="X29" i="1"/>
  <c r="W29" i="1"/>
  <c r="U29" i="1"/>
  <c r="A29" i="1"/>
  <c r="X28" i="1"/>
  <c r="W28" i="1"/>
  <c r="U28" i="1"/>
  <c r="A28" i="1"/>
  <c r="X27" i="1"/>
  <c r="W27" i="1"/>
  <c r="U27" i="1"/>
  <c r="A27" i="1"/>
  <c r="X26" i="1"/>
  <c r="W26" i="1"/>
  <c r="U26" i="1"/>
  <c r="A26" i="1"/>
  <c r="X25" i="1"/>
  <c r="W25" i="1"/>
  <c r="U25" i="1"/>
  <c r="A25" i="1"/>
  <c r="X24" i="1"/>
  <c r="W24" i="1"/>
  <c r="U24" i="1"/>
  <c r="A24" i="1"/>
  <c r="X23" i="1"/>
  <c r="W23" i="1"/>
  <c r="U23" i="1"/>
  <c r="A23" i="1"/>
  <c r="X22" i="1"/>
  <c r="W22" i="1"/>
  <c r="U22" i="1"/>
  <c r="A22" i="1"/>
  <c r="X21" i="1"/>
  <c r="W21" i="1"/>
  <c r="U21" i="1"/>
  <c r="A21" i="1"/>
  <c r="X20" i="1"/>
  <c r="W20" i="1"/>
  <c r="U20" i="1"/>
  <c r="A20" i="1"/>
  <c r="X19" i="1"/>
  <c r="W19" i="1"/>
  <c r="U19" i="1"/>
  <c r="A19" i="1"/>
  <c r="X18" i="1"/>
  <c r="W18" i="1"/>
  <c r="U18" i="1"/>
  <c r="A18" i="1"/>
  <c r="X17" i="1"/>
  <c r="W17" i="1"/>
  <c r="U17" i="1"/>
  <c r="A17" i="1"/>
  <c r="X16" i="1"/>
  <c r="W16" i="1"/>
  <c r="U16" i="1"/>
  <c r="A16" i="1"/>
  <c r="X15" i="1"/>
  <c r="W15" i="1"/>
  <c r="U15" i="1"/>
  <c r="A15" i="1"/>
  <c r="X14" i="1"/>
  <c r="W14" i="1"/>
  <c r="U14" i="1"/>
  <c r="A14" i="1"/>
  <c r="X13" i="1"/>
  <c r="W13" i="1"/>
  <c r="U13" i="1"/>
  <c r="A13" i="1"/>
  <c r="X12" i="1"/>
  <c r="W12" i="1"/>
  <c r="U12" i="1"/>
  <c r="A12" i="1"/>
  <c r="X11" i="1"/>
  <c r="W11" i="1"/>
  <c r="U11" i="1"/>
  <c r="A11" i="1"/>
  <c r="X10" i="1"/>
  <c r="W10" i="1"/>
  <c r="U10" i="1"/>
  <c r="A10" i="1"/>
</calcChain>
</file>

<file path=xl/sharedStrings.xml><?xml version="1.0" encoding="utf-8"?>
<sst xmlns="http://schemas.openxmlformats.org/spreadsheetml/2006/main" count="3116" uniqueCount="758">
  <si>
    <t>Affordable Housing Prequalification Scheme Suppliers</t>
  </si>
  <si>
    <t>Criteria Summary</t>
  </si>
  <si>
    <t>Department/Agency</t>
  </si>
  <si>
    <t>Landcom</t>
  </si>
  <si>
    <t>Scheme ID</t>
  </si>
  <si>
    <t>SCM4421</t>
  </si>
  <si>
    <t>Report Date</t>
  </si>
  <si>
    <t>SCM4421 - Affordable Housing Provider Prequalification Scheme</t>
  </si>
  <si>
    <t>Receipt Number</t>
  </si>
  <si>
    <t>Date Lodged</t>
  </si>
  <si>
    <t>Type</t>
  </si>
  <si>
    <t>Entity Detail</t>
  </si>
  <si>
    <t>Office Detail</t>
  </si>
  <si>
    <t>Prequalification Type</t>
  </si>
  <si>
    <t>Terms &amp; Conditions</t>
  </si>
  <si>
    <t>Community Housing Providers Questionnaire</t>
  </si>
  <si>
    <t>Capabilities</t>
  </si>
  <si>
    <t>ABN Exempt</t>
  </si>
  <si>
    <t>ABN</t>
  </si>
  <si>
    <t>ACN</t>
  </si>
  <si>
    <t>Indigenous Owned Business</t>
  </si>
  <si>
    <t>Number of Employees</t>
  </si>
  <si>
    <t>Entity Name</t>
  </si>
  <si>
    <t>Business Name</t>
  </si>
  <si>
    <t>Trading Name</t>
  </si>
  <si>
    <t>Entity Type</t>
  </si>
  <si>
    <t>Primary Location</t>
  </si>
  <si>
    <t>Contact Title</t>
  </si>
  <si>
    <t>Contact Name</t>
  </si>
  <si>
    <t>Contact Position</t>
  </si>
  <si>
    <t>Street Address Line 1</t>
  </si>
  <si>
    <t>Street Address Line 2</t>
  </si>
  <si>
    <t>Town/City</t>
  </si>
  <si>
    <t>State/Territory</t>
  </si>
  <si>
    <t>Postcode</t>
  </si>
  <si>
    <t>Country</t>
  </si>
  <si>
    <t>Phone Number</t>
  </si>
  <si>
    <t>Mobile Number</t>
  </si>
  <si>
    <t>Email Address</t>
  </si>
  <si>
    <t>Web Address</t>
  </si>
  <si>
    <t>Service Area</t>
  </si>
  <si>
    <t>* Organisation details
Registration Number</t>
  </si>
  <si>
    <t>* Organisation details
Current Tier Classification</t>
  </si>
  <si>
    <t>* Organisation details
Current Portfolio</t>
  </si>
  <si>
    <t>Organisation details
Financial Size of Current Development Projects</t>
  </si>
  <si>
    <t>* Organisation details
Type of Current Dwellings</t>
  </si>
  <si>
    <t>* Organisation details
Current Development</t>
  </si>
  <si>
    <t>* Organisation details
Types of Accommodation</t>
  </si>
  <si>
    <t>* Organisation details
Recognised Indigenous business</t>
  </si>
  <si>
    <t>* Organisation details
Not for profit Organisation</t>
  </si>
  <si>
    <t>* Organisation details
Not for profit organisation</t>
  </si>
  <si>
    <t>* Organisation details
Disability Accommodation</t>
  </si>
  <si>
    <t>* Organisation details
Experience</t>
  </si>
  <si>
    <t>Organisation details
Future Vision</t>
  </si>
  <si>
    <t>Organisation details
Future Intended Tier Classification</t>
  </si>
  <si>
    <t>Organisation details
Financial Size of Future Development Projects</t>
  </si>
  <si>
    <t>Organisation details
Type of Future Dwellings</t>
  </si>
  <si>
    <t>Organisation details
Future Development</t>
  </si>
  <si>
    <t>* Organisation details
Financial Information</t>
  </si>
  <si>
    <t>* Organisation details
Legal Proceedings</t>
  </si>
  <si>
    <t>* Organisation details
Insurances</t>
  </si>
  <si>
    <t>* Organisation details
Confirmation of Authorised Representative</t>
  </si>
  <si>
    <t>A01 Community Housing Developer - Cumberland/Prospect</t>
  </si>
  <si>
    <t>A02 Community Housing Developer - Nepean</t>
  </si>
  <si>
    <t>A03 Community Housing Developer - Northern Sydney</t>
  </si>
  <si>
    <t>A04 Community Housing Developer - Inner West</t>
  </si>
  <si>
    <t>A05 Community Housing Developer - South East Sydney</t>
  </si>
  <si>
    <t>A06 Community Housing Developer - South West Sydney</t>
  </si>
  <si>
    <t>A07 Community Housing Developer - Central Coast</t>
  </si>
  <si>
    <t>A08 Community Housing Developer - Hunter</t>
  </si>
  <si>
    <t>A09 Community Housing Developer - Central West</t>
  </si>
  <si>
    <t>A10 Community Housing Developer - Orana/Fair West</t>
  </si>
  <si>
    <t>A11 Community Housing Developer - Riverina/Murray</t>
  </si>
  <si>
    <t>A12 Community Housing Developer - Far North Coast</t>
  </si>
  <si>
    <t>A13 Community Housing Developer - Mid North Coast</t>
  </si>
  <si>
    <t>A14 Community Housing Developer - New England</t>
  </si>
  <si>
    <t>A15 Community Housing Developer - Illawarra</t>
  </si>
  <si>
    <t>A16 Community Housing Developer - Southern Highlands</t>
  </si>
  <si>
    <t>B01 Community Housing Manager - Cumberland/Prospect</t>
  </si>
  <si>
    <t>B02 Community Housing Manager - Nepean</t>
  </si>
  <si>
    <t>B03 Community Housing Manager - Northern Sydney</t>
  </si>
  <si>
    <t>B04 Community Housing Manager - Inner West</t>
  </si>
  <si>
    <t>B05 Community Housing Manager - South East Sydney</t>
  </si>
  <si>
    <t>B06 Community Housing Manager - South West Sydney</t>
  </si>
  <si>
    <t>B07 Community Housing Manager - Central Coast</t>
  </si>
  <si>
    <t>B08 Community Housing Manager - Hunter</t>
  </si>
  <si>
    <t>B09 Community Housing Manager - Central West</t>
  </si>
  <si>
    <t>B10 Community Housing Manager - Orana/Fair West</t>
  </si>
  <si>
    <t>B11 Community Housing Manager - Riverina/Murray</t>
  </si>
  <si>
    <t>B12 Community Housing Manager - Far North Coast</t>
  </si>
  <si>
    <t>B13 Community Housing Manager - Mid North Coast</t>
  </si>
  <si>
    <t>B14 Community Housing Manager - New England</t>
  </si>
  <si>
    <t>B15 Community Housing Manager - Illawarra</t>
  </si>
  <si>
    <t>B16 Community Housing Manager - Southern Highlands</t>
  </si>
  <si>
    <t>7-Nov-2017 4:00pm</t>
  </si>
  <si>
    <t>New Application</t>
  </si>
  <si>
    <t>Not Exempt</t>
  </si>
  <si>
    <t>No</t>
  </si>
  <si>
    <t>20-100</t>
  </si>
  <si>
    <t>CITY WEST HOUSING PTY LIMITED</t>
  </si>
  <si>
    <t>CITY WEST HOUSING PTY LTD</t>
  </si>
  <si>
    <t>City West Housing</t>
  </si>
  <si>
    <t>Ms</t>
  </si>
  <si>
    <t>Lisa Sorrentino</t>
  </si>
  <si>
    <t>Head of Development</t>
  </si>
  <si>
    <t>Suite G01, Building B</t>
  </si>
  <si>
    <t>33-35 Saunders Street</t>
  </si>
  <si>
    <t>Pyrmont</t>
  </si>
  <si>
    <t>NSW</t>
  </si>
  <si>
    <t>AUSTRALIA</t>
  </si>
  <si>
    <t>development@citywesthousing.com.au</t>
  </si>
  <si>
    <t>http://www.citywesthousing.com.au</t>
  </si>
  <si>
    <r>
      <t>NSW Regions:</t>
    </r>
    <r>
      <rPr>
        <sz val="11"/>
        <color theme="1"/>
        <rFont val="Calibri"/>
        <family val="2"/>
        <scheme val="minor"/>
      </rPr>
      <t xml:space="preserve"> Inner West, South East Sydney, South West Sydney, Northern Sydney
</t>
    </r>
  </si>
  <si>
    <t>Community Housing Providers</t>
  </si>
  <si>
    <t>Terms and Conditions.docx</t>
  </si>
  <si>
    <t>R4526151110</t>
  </si>
  <si>
    <t>Tier One</t>
  </si>
  <si>
    <t>$10, 000, 000 to $40, 000, 000, Over $40, 000, 000</t>
  </si>
  <si>
    <t>Apartment blocks - less than 4 Storeys, Multi-storey apartment blocks over 4 Storeys</t>
  </si>
  <si>
    <t>Over 50 dwellings</t>
  </si>
  <si>
    <t>Key workers, Very low income households, Low income households, Moderate income households</t>
  </si>
  <si>
    <t>No response provided</t>
  </si>
  <si>
    <t>Attachment 2 Affordable Housing Experience Questionnaire.docx</t>
  </si>
  <si>
    <t>CWH has just completed its next 5-year strategic plan. The following summarises our aspirations:
To provide quality, affordable rental housing to those who live and work in the Sydney area; to build community diversity through the provision of quality affordable rental properties allowing people to live and work locally; to give priority to those who demonstrate a need for housing in the area with a focus on workers, and; working with the NSW Government and City of Sydney we nearly double our affordable rental housing properties by 2022.</t>
  </si>
  <si>
    <t>Agree</t>
  </si>
  <si>
    <t>Attachment 3 Fines Template.docx</t>
  </si>
  <si>
    <t>Yes I am Authorised</t>
  </si>
  <si>
    <t>Yes</t>
  </si>
  <si>
    <t>20-Nov-2017 9:42am</t>
  </si>
  <si>
    <t>0-19</t>
  </si>
  <si>
    <t>COMMON EQUITY NSW LTD</t>
  </si>
  <si>
    <t>Common Equity NSW</t>
  </si>
  <si>
    <t>Mr</t>
  </si>
  <si>
    <t>James Brown</t>
  </si>
  <si>
    <t>CEO</t>
  </si>
  <si>
    <t>3/362 Kent Street</t>
  </si>
  <si>
    <t>Sydney</t>
  </si>
  <si>
    <t>james@commonequity.com.au</t>
  </si>
  <si>
    <t>http://commonequity.com.au</t>
  </si>
  <si>
    <r>
      <t>NSW Regions:</t>
    </r>
    <r>
      <rPr>
        <sz val="11"/>
        <color theme="1"/>
        <rFont val="Calibri"/>
        <family val="2"/>
        <scheme val="minor"/>
      </rPr>
      <t xml:space="preserve"> Far North Coast, Riverina/Murray, South West Sydney, Northern Sydney, Hunter, Mid North Coast, Illawarra, Central West, Inner West, Cumberland/Prospect, New England, Southern Highlands, Orana/Far West, South East Sydney, Nepean, Central Coast
</t>
    </r>
  </si>
  <si>
    <t>R4544140616</t>
  </si>
  <si>
    <t>Tier Two</t>
  </si>
  <si>
    <t>Current portfolio of 478 properties. Of these 21.15% are considered to have moderate incomes and may qualify for affordable housing. The remainder of properties are social housing. Residents live in a mixed development model</t>
  </si>
  <si>
    <t>$1, 000, 000 to $10, 000, 000</t>
  </si>
  <si>
    <t>Detached House, Townhouses / Similar, Apartment blocks - less than 4 Storeys, Multi-storey apartment blocks over 4 Storeys</t>
  </si>
  <si>
    <t>1-30 dwellings</t>
  </si>
  <si>
    <t>Disability accommodation, Multi-tenure development (e.g. a mix of affordable and private housing, Women-focused, Key workers, Seniors, Very low income households, Low income households, Market rent, Social housing</t>
  </si>
  <si>
    <t>Attachment 2 Affordable Housing Experience Questionnaire V2 17 11 16.docx</t>
  </si>
  <si>
    <t>Common Equity is a not for profit tier 2 community housing provider established in 2009 and operates the management of its' properties on the Co-operative Housing model. Common Equity offers accommodation in a variety of dwelling types and locations to almost 500 tenants. Of those tenants 21.15% are considered to have moderate incomes and may qualify for affordable housing. The organistation adheres to strict Governance principles. Board members include professionals in the area of finance, building design and general management. Also, a number of our board members are residents in co-operative properties. This provides CENSW with a unique insight into the requirements and experiences of tenants across our properties.
Our Vision:
To create a co-ordinated, cooperative housing model of excellence that engenders cohesive, diverse and
active communities that strive to provide safe, affordable, secure and appropriate accommodation. Our
aim for people who share in these communities is that they have greater opportunities to build and
sustain individual and community health and well-being outcomes as well as be a part of the local and
wider community.
Our Mission:
To build, grow and support co-operative housing to provide opportunities for improved choice, control
and health and well-being of people and communities, as well as achieve value for money and maximise
the use of assets within our communities.
Strategic Organisational Goals:
GOAL 1 â€“ Build and develop additional Co-ops either in
partnership or collaboration to create greater choice and
diversity for people wanting to be part of a secure sustainable
community.
GOAL 2 â€“ Improve sustainability of all Co-ops so that they are
strong, independent, culturally independent while recognising
and celebrating their diversity to strengthen the co-operative
community housing sector.
GOAL 3 â€“ Provide an excellent tenant and co-operative
GOAL 4 â€“ Champion the impact &amp; social value of Co-opsexperience</t>
  </si>
  <si>
    <t>Townhouses / Similar, Apartment blocks - less than 4 Storeys</t>
  </si>
  <si>
    <t>30 to 50 dwellings</t>
  </si>
  <si>
    <t>Attachment 3 Fines Template CENSW 17 11 16.docx</t>
  </si>
  <si>
    <t>10-Nov-2017 10:40am</t>
  </si>
  <si>
    <t>BRIDGE HOUSING LIMITED</t>
  </si>
  <si>
    <t>HomeGround Real Estate Sydney</t>
  </si>
  <si>
    <t>Bridge Housing Redfern</t>
  </si>
  <si>
    <t>Christopher Dib</t>
  </si>
  <si>
    <t>Development Director</t>
  </si>
  <si>
    <t>Level 9, 59 Goulburn Street</t>
  </si>
  <si>
    <t>Haymarket</t>
  </si>
  <si>
    <t>c.dib@bridgehousing.org.au</t>
  </si>
  <si>
    <t>http://www.bridgehousing.org.au</t>
  </si>
  <si>
    <r>
      <t>NSW Regions:</t>
    </r>
    <r>
      <rPr>
        <sz val="11"/>
        <color theme="1"/>
        <rFont val="Calibri"/>
        <family val="2"/>
        <scheme val="minor"/>
      </rPr>
      <t xml:space="preserve"> South East Sydney, Cumberland/Prospect, South West Sydney, Northern Sydney, Inner West
</t>
    </r>
  </si>
  <si>
    <t>R4538140610</t>
  </si>
  <si>
    <t>Nil</t>
  </si>
  <si>
    <t>$1, 000, 000 to $10, 000, 000, $10, 000, 000 to $40, 000, 000</t>
  </si>
  <si>
    <t>1-30 dwellings, 30 to 50 dwellings</t>
  </si>
  <si>
    <t>Disability accommodation, Multi-tenure development (e.g. a mix of affordable and private housing, Women-focused, Large families, Key workers, Seniors, Very low income households, Low income households, Moderate income households, Boarding house, Social housing</t>
  </si>
  <si>
    <t>Attachment 2 Affordable Housing Experience Questionnaire.pdf</t>
  </si>
  <si>
    <t>Bridge Housing Limited began as the South West Inner Sydney Housing Cooperative in 1985. It amalgamated with the Inner West Housing Association in 1993; Darlinghurst Area Community Housing Scheme in 2001; Burwood Area Community Housing in 2008 and Eastern Suburbs Rental Housing Association in 2009. Bridge Housing Limited was incorporated as a company limited by guarantee in March 2009.
Bridge Housing Limited is a Tier 1 Community Housing Provider, registered under the National Regulatory System for Community Housing. Based in Redfern, Sydney, we are passionate about providing affordable housing solutions to very low, low and moderate-income households across the inner and middle ring of the Sydney metropolitan area. With a current management portfolio of 1, 985 dwellings we operate across 14 local government areas of Sydney.
Bridge Housing drives its growth with three year Strategic and Annual Business Plans. We are on track to deliver on our Strategic Plan 2015â€“18-growth target to increase the portfolio to at least 2, 000 properties by June 2018 through a combination of development and organic growth. Our focus in 2017 has been to ensure that we are structurally 'fit for growth' on a much greater scale whilst sustaining high levels of service and staff engagement. 
Our first development cycle of 112 dwellings was completed in December 2016, delivering 65 new dwellings in Bungarribee, 9 studio apartments in Ashfield and a mix of 38 social and affordable apartments in Parramatta and we are currently on track to deliver a further 158 senior living apartments in Elger Street Glebe by June 2018.
In October 2017, the partnership between Bridge Housing and Women's Housing Company was awarded the NSW Government tender to manage 1, 201 public housing dwellings in the northern beaches over the next 20 years. This will see our portfolio increase a further 60% by 2019, increasing the number of dwellings owned and managed by Bridge Housing to over 3, 300 dwellings.
We were also successful in a number of tenders for the management of 27 affordable housing dwellings for Canada Bay Council's affordable housing portfolio and 28 disability group homes in Partnership with Achieve Australia that were awarded in August 2017. We increased the number of properties we manage for the Sydney Olympic Park Authority (SOPA) affordable housing program from 11 to 24, and we anticipate this will grow to 50 units by the end of 2017. 
We are actively engaged in the first three rounds of Communities Plus, which aims to redevelop existing public housing sites into mixed tenure developments of social, affordable and private housing. Bridge Housing has been successful in securing opportunities in rounds 1 &amp; 2 and shortlisted on a site for round 3, which will deliver up to 105 new social and affordable homes and 370 private homes.
We are pursuing opportunities to continue our own development program of mixed tenure develop nets and currently assessing a number of sites in the inner city. We will continue to expand our Fee for service program to manage affordable housing for other agencies and this will be done through our Newly launched home ground real estate Agency to be launched in March 2018.</t>
  </si>
  <si>
    <t>1-30 dwellings, 30 to 50 dwellings, Over 50 dwellings</t>
  </si>
  <si>
    <t>Attachment 3 Fines Template.pdf</t>
  </si>
  <si>
    <t>17-Nov-2017 3:49pm</t>
  </si>
  <si>
    <t>HOMES NORTH COMMUNITY HOUSING COMPANY LTD</t>
  </si>
  <si>
    <t>Homes North Armidale</t>
  </si>
  <si>
    <t>Nickie Murcell</t>
  </si>
  <si>
    <t>Service Development Officer</t>
  </si>
  <si>
    <t>17/93 Faulkner Street</t>
  </si>
  <si>
    <t>Armidale</t>
  </si>
  <si>
    <t>nickiem@homesnorth.org.au</t>
  </si>
  <si>
    <t>http://www.homesnorth.org.au</t>
  </si>
  <si>
    <r>
      <t>NSW Regions:</t>
    </r>
    <r>
      <rPr>
        <sz val="11"/>
        <color theme="1"/>
        <rFont val="Calibri"/>
        <family val="2"/>
        <scheme val="minor"/>
      </rPr>
      <t xml:space="preserve"> New England
</t>
    </r>
  </si>
  <si>
    <t>R0225090625</t>
  </si>
  <si>
    <t>53 Affordable</t>
  </si>
  <si>
    <t>469 Capital Properties
250 Stimulus Properties
211 Leasehold
54 Fee for Service</t>
  </si>
  <si>
    <t>n/a</t>
  </si>
  <si>
    <t>Detached House, Townhouses / Similar, Apartment blocks - less than 4 Storeys</t>
  </si>
  <si>
    <t>Disability accommodation, Key workers, Seniors, Very low income households, Low income households, Moderate income households, Indigenous focused, Social housing</t>
  </si>
  <si>
    <t>Homes North is a Tier 1 Community Housing Provider for the New England North West with 6 offices in key locations. We currently manage 1037 properties and will be managing an additional 1800 from May 2019 following the Social Housing Management Transfer from NSW Government. Homes North's strategic growth plan includes the development, in partnership with developers and local government, of affordable housing across key locations in the region. We have undertaken demographic analysis of our region and have a high need for 1-2 bedroom dwellings for the growing number across a range of demographics including older people, youth and people with disabilities, both mental and physical.</t>
  </si>
  <si>
    <t>30-Jan-2018 10:54am</t>
  </si>
  <si>
    <t>MISSION AUSTRALIA HOUSING</t>
  </si>
  <si>
    <t>580 George St Sydney NSW 2000</t>
  </si>
  <si>
    <t>Mrs</t>
  </si>
  <si>
    <t>Amy Hayashi</t>
  </si>
  <si>
    <t>National Strategy and New Business</t>
  </si>
  <si>
    <t>Level 7</t>
  </si>
  <si>
    <t>580 George St</t>
  </si>
  <si>
    <t>hayashia@missionaustralia.com.au</t>
  </si>
  <si>
    <t>http://www.missionaustralia.com.au/housing</t>
  </si>
  <si>
    <r>
      <t>NSW Regions:</t>
    </r>
    <r>
      <rPr>
        <sz val="11"/>
        <color theme="1"/>
        <rFont val="Calibri"/>
        <family val="2"/>
        <scheme val="minor"/>
      </rPr>
      <t xml:space="preserve"> New England, Southern Highlands, Orana/Far West, South East Sydney, Nepean, Central Coast, Far North Coast, Riverina/Murray, South West Sydney, Northern Sydney, Hunter, Mid North Coast, Illawarra, Central West, Inner West, Cumberland/Prospect
</t>
    </r>
    <r>
      <rPr>
        <b/>
        <sz val="11"/>
        <color theme="1"/>
        <rFont val="Calibri"/>
        <family val="2"/>
        <scheme val="minor"/>
      </rPr>
      <t>States and Territories:</t>
    </r>
    <r>
      <rPr>
        <sz val="11"/>
        <color theme="1"/>
        <rFont val="Calibri"/>
        <family val="2"/>
        <scheme val="minor"/>
      </rPr>
      <t xml:space="preserve"> WA, SA, ACT, TAS, NT, VIC, QLD</t>
    </r>
  </si>
  <si>
    <t>R0037131018</t>
  </si>
  <si>
    <t>6 units of support accommodation in Victoria for people living with disability.</t>
  </si>
  <si>
    <t>$10, 000, 000 to $40, 000, 000</t>
  </si>
  <si>
    <t>Disability accommodation, Multi-tenure development (e.g. a mix of affordable and private housing, Key workers, Seniors, Very low income households, Low income households, Moderate income households, Boarding house, Indigenous focused, Social housing</t>
  </si>
  <si>
    <t>Mission Australia (MA) is a national non-denominational Christian organisation, with more than 155 years' experience in standing together with Australians in need on their journey to independence. Our evidence-based, client-centred community services are focused on reducing homelessness and strengthening communities across Australia.
In 2009 MA established Mission Australia Housing (MAH), a Tier 1 Community Housing Provider. MAH has been successful in a number of new business opportunities: in 2013 we took over the management of a portfolio of 500 social homes for Housing Tasmania; in 2017 we were awarded a similar contract to manage a portfolio of around 1100 social homes for NSW Department of Family and Community Services. In 2017 we were part of the winning consortium to revitalise the estate of Ivanhoe in Sydney â€“ the largest social housing renewal project in Australia. These projects will be implemented in the next 3-5 years. 
We know that great communities thrive where there are connections, opportunities and engagement across the economic spectrum. We know that individual service responses are not sufficient to address the challenges of deep and persistent disadvantage. That's why we use a place-based model which manage tenancies; co-ordinate support services; and target intergenerational disadvantage through education and employment. We use a research and evidence based approach to our work and services, so we can measure our impact and demonstrate program outcomes. 
We understand partnership. We understand that collaboration between government, the private and not-for-profit sectors can deliver results for all stakeholders. Results that include profitable projects; stable financial operations; good long term outcomes for clients and efficient services for government.</t>
  </si>
  <si>
    <t>21-Dec-2017 4:33pm</t>
  </si>
  <si>
    <t>Housing Plus</t>
  </si>
  <si>
    <t>Orange Corporate Office</t>
  </si>
  <si>
    <t>Justin Cantelo</t>
  </si>
  <si>
    <t>Director of Strategy &amp; Business Development</t>
  </si>
  <si>
    <t>113 Byng Street</t>
  </si>
  <si>
    <t>Orange</t>
  </si>
  <si>
    <t>carrie@housingplus.com.au</t>
  </si>
  <si>
    <t>http://www.housingplus.com.au</t>
  </si>
  <si>
    <r>
      <t>NSW Regions:</t>
    </r>
    <r>
      <rPr>
        <sz val="11"/>
        <color theme="1"/>
        <rFont val="Calibri"/>
        <family val="2"/>
        <scheme val="minor"/>
      </rPr>
      <t xml:space="preserve"> Central West, Orana/Far West
</t>
    </r>
  </si>
  <si>
    <t>R4556140731</t>
  </si>
  <si>
    <t>Detached House, Townhouses / Similar</t>
  </si>
  <si>
    <t>Disability accommodation, Multi-tenure development (e.g. a mix of affordable and private housing, Women-focused, Key workers, Seniors, Very low income households, Low income households, Moderate income households, Indigenous focused, Low cost home ownership, Shared ownership/equity, Social housing</t>
  </si>
  <si>
    <t>Housing Plus is a leading regional Tier 1 community housing provider with a 30-year history of providing client-centred tenancy and property management services to the Central West and Western regions of NSW.
We are unique within the NSW community housing sector in that, as a specialist homelessness and domestic violence service provider, we directly support individuals in regional areas into crisis, transitional and long-term stable housing, whether it be social, affordable, private rental or homeownership markets.
Our housing services provide low cost community and affordable housing for individuals and families on low to moderate incomes, as well as housing for people living with a disability. We also manage crisis and transitional housing for people experiencing homelessness, and women and children affected by domestic and family violence. Our housing is safe, appropriate for individual need and affordable.
Housing Plus' future vision is to deliver a range of affordable housing across regional Australia that targets specific vulnerable groups, including domestic violence victims, people with a disability, Aboriginal people, and those at risk of homelessness, while delivering tailored support programs that build tenants' capacity and independence.</t>
  </si>
  <si>
    <t>18-Dec-2017 3:17pm</t>
  </si>
  <si>
    <t>SOUTH EAST WOMEN AND CHILDREN'S SERVICES INCORPORATED</t>
  </si>
  <si>
    <t>SOUTH EAST WOMAN AND CHILDREN'S SERVICES INCORPORATED</t>
  </si>
  <si>
    <t>SEWACS 50 Parker Street Bega</t>
  </si>
  <si>
    <t>Julie Dannevig</t>
  </si>
  <si>
    <t>Regional Manager</t>
  </si>
  <si>
    <t>50 Parker st</t>
  </si>
  <si>
    <t>Bega</t>
  </si>
  <si>
    <t>caroline.long@sewacs.org.au</t>
  </si>
  <si>
    <t>http://sewacs.org.au</t>
  </si>
  <si>
    <r>
      <t>NSW Regions:</t>
    </r>
    <r>
      <rPr>
        <sz val="11"/>
        <color theme="1"/>
        <rFont val="Calibri"/>
        <family val="2"/>
        <scheme val="minor"/>
      </rPr>
      <t xml:space="preserve"> Southern Highlands
</t>
    </r>
  </si>
  <si>
    <t>R4794150507</t>
  </si>
  <si>
    <t>Tier Three</t>
  </si>
  <si>
    <t>eleven</t>
  </si>
  <si>
    <t>Eleven transitional properties and one 6 bedroom refuge including family rooms and a disability room.</t>
  </si>
  <si>
    <t>Disability accommodation, Women-focused, Very low income households, Indigenous focused</t>
  </si>
  <si>
    <t>Attachment 2 Affordable Housing Experience Questionnaire (1).docx</t>
  </si>
  <si>
    <t>Our service is a not for profit specialist homelessness and domestic violence service. Over the next 3 - 5 years we are looking at diversifying our services while still maintaining our core business of homelessness and domestic violence. By diversifying our interests around our core purpose we believe it will allow our service to become more sustainable.</t>
  </si>
  <si>
    <t>Attachment 3 Fines Template (2).docx</t>
  </si>
  <si>
    <t>15-Jan-2018 3:53pm</t>
  </si>
  <si>
    <t>AXIS HOUSING LIMITED</t>
  </si>
  <si>
    <t>PO Box 1221 Stanhope Gardens 2768</t>
  </si>
  <si>
    <t>Rob Burnelek</t>
  </si>
  <si>
    <t>PO Box 1221</t>
  </si>
  <si>
    <t>Stanhope Gardens 2768</t>
  </si>
  <si>
    <t>rob@axishousing.org.au</t>
  </si>
  <si>
    <r>
      <t>NSW Regions:</t>
    </r>
    <r>
      <rPr>
        <sz val="11"/>
        <color theme="1"/>
        <rFont val="Calibri"/>
        <family val="2"/>
        <scheme val="minor"/>
      </rPr>
      <t xml:space="preserve"> South East Sydney, Nepean, South West Sydney, Northern Sydney, Inner West, Cumberland/Prospect
</t>
    </r>
  </si>
  <si>
    <t>R6523161122</t>
  </si>
  <si>
    <t>Apartment blocks - less than 4 Storeys</t>
  </si>
  <si>
    <t>Key workers, Seniors, Very low income households, Low income households, Moderate income households, Market rent</t>
  </si>
  <si>
    <t>Major property manager of Affordable Housing units in Sydney metro region</t>
  </si>
  <si>
    <t>14-May-2020 11:46am</t>
  </si>
  <si>
    <t>200+</t>
  </si>
  <si>
    <t>WESLEY COMMUNITY SERVICES LIMITED</t>
  </si>
  <si>
    <t>Wesley Community Services</t>
  </si>
  <si>
    <t>Australian Public Company</t>
  </si>
  <si>
    <t>Wesley Mission</t>
  </si>
  <si>
    <t>Chris England</t>
  </si>
  <si>
    <t>Chief Operating Officer</t>
  </si>
  <si>
    <t>Level 4, 220 Pitt Street</t>
  </si>
  <si>
    <t>communityhousing@wesleymission.org.au</t>
  </si>
  <si>
    <t>http://www.wesleymission.org.au</t>
  </si>
  <si>
    <r>
      <t>NSW Regions:</t>
    </r>
    <r>
      <rPr>
        <sz val="11"/>
        <color theme="1"/>
        <rFont val="Calibri"/>
        <family val="2"/>
        <scheme val="minor"/>
      </rPr>
      <t xml:space="preserve"> Northern Sydney, Hunter, Mid North Coast, Illawarra, Inner West, Cumberland/Prospect, New England, South East Sydney, Nepean, Central Coast, Far North Coast, South West Sydney
</t>
    </r>
  </si>
  <si>
    <t>R4522150619</t>
  </si>
  <si>
    <t>74 (under DA review with Council)</t>
  </si>
  <si>
    <t>Disability accommodation, Women-focused, Large families, Seniors, Very low income households, Low income households, Boarding house, Social housing, Other particular household groups</t>
  </si>
  <si>
    <t>Wesley Community Housing - Attachment 2 Affordable Housing Experience Questionnaire.pdf</t>
  </si>
  <si>
    <t>For over 200 years Wesley Mission has helped people and communities access the care and security they need to face life's challenges and reach their full potential. Each year, more than 200, 000 people walk through our doors in need of support. We serve the broad spectrum of Australian communities, from children, youth and families, to older people and carers, to anyone struggling with homelessness, addiction, or mental health, financial or domestic challenges. Wesley Community Housing manages just under 400 tenancies throughout NSW in Sydney, the Central Coast and Newcastle in a variety of different housing configurations and programs. 
Our community housing strategy is based on four pillars â€“ growth, community, collaboration and measuring our impact. Over the next 5 years we aim to grow to over 1, 000 tenancies across NSW, including 260 affordable housing tenancies. Our approach of creating and maintaining a sense of connection and belonging for our tenants will underpin our growth. Wesley Community Housing provides a whole-of-person approach to housing which can be measured and reported through outcomes.</t>
  </si>
  <si>
    <t>Wesley Community Housing - Attachment 3 Fines Template.pdf</t>
  </si>
  <si>
    <t>14-Feb-2018 3:55pm</t>
  </si>
  <si>
    <t>Resubmission</t>
  </si>
  <si>
    <t>THE NORTH COAST COMMUNITY HOUSING COMPANY LTD</t>
  </si>
  <si>
    <t>NORTH COAST COMMUNITY HOUSING COMPANY LTD</t>
  </si>
  <si>
    <t>NCCH Lismore office</t>
  </si>
  <si>
    <t>Fiona McConnell</t>
  </si>
  <si>
    <t>Property &amp; Development General Manager</t>
  </si>
  <si>
    <t>107-109 Molesworth Street</t>
  </si>
  <si>
    <t>Lismore</t>
  </si>
  <si>
    <t>fiona.mcconnell@ncchc.org.au</t>
  </si>
  <si>
    <t>http://www.ncchc.org.au</t>
  </si>
  <si>
    <r>
      <t>NSW Regions:</t>
    </r>
    <r>
      <rPr>
        <sz val="11"/>
        <color theme="1"/>
        <rFont val="Calibri"/>
        <family val="2"/>
        <scheme val="minor"/>
      </rPr>
      <t xml:space="preserve"> Far North Coast
</t>
    </r>
  </si>
  <si>
    <t>R0028131018</t>
  </si>
  <si>
    <t>Disability accommodation, Multi-tenure development (e.g. a mix of affordable and private housing, Women-focused, Large families, Key workers, Seniors, Very low income households, Low income households, Moderate income households, Boarding house, Indigenous focused, Low cost home ownership, Market rent, Social housing</t>
  </si>
  <si>
    <t>NCCH aspires to be the most respected and innovative provider of social and affordable housing services in the communities in which we operate. We have forged strong links with our communities and our tenants confirm that we consistently meet the highest standards of service and professionalism. We are committed to increasing the supply and diversity of housing in our areas of operation. We will continue to grow the number of properties developed and managed by our organisation.</t>
  </si>
  <si>
    <t>26-Mar-2018 12:37pm</t>
  </si>
  <si>
    <t>ARGYLE COMMUNITY HOUSING LTD</t>
  </si>
  <si>
    <t>Bowral Head Office</t>
  </si>
  <si>
    <t>John McFarland</t>
  </si>
  <si>
    <t>GM Strategy &amp; Growth</t>
  </si>
  <si>
    <t>Level 1, 32-36 Wingecarribee St</t>
  </si>
  <si>
    <t>Bowral</t>
  </si>
  <si>
    <t>Justin.Nyholm@argylehousing.com.au</t>
  </si>
  <si>
    <t>http://argylehousing.com.au</t>
  </si>
  <si>
    <r>
      <t>NSW Regions:</t>
    </r>
    <r>
      <rPr>
        <sz val="11"/>
        <color theme="1"/>
        <rFont val="Calibri"/>
        <family val="2"/>
        <scheme val="minor"/>
      </rPr>
      <t xml:space="preserve"> Southern Highlands, South West Sydney, Riverina/Murray
</t>
    </r>
    <r>
      <rPr>
        <b/>
        <sz val="11"/>
        <color theme="1"/>
        <rFont val="Calibri"/>
        <family val="2"/>
        <scheme val="minor"/>
      </rPr>
      <t>States and Territories:</t>
    </r>
    <r>
      <rPr>
        <sz val="11"/>
        <color theme="1"/>
        <rFont val="Calibri"/>
        <family val="2"/>
        <scheme val="minor"/>
      </rPr>
      <t xml:space="preserve"> ACT</t>
    </r>
  </si>
  <si>
    <t>R0026131016</t>
  </si>
  <si>
    <t>Multi-tenure development (e.g. a mix of affordable and private housing, Women-focused, Large families, Key workers, Seniors, Very low income households, Low income households, Moderate income households, Boarding house, Indigenous focused, Low cost home ownership, Shared ownership/equity, Social housing</t>
  </si>
  <si>
    <t>Attachment 2 Affordable Housing Experience Questionnaire 2.pdf</t>
  </si>
  <si>
    <t>Continually improving the lives of our tenants and offering more residences and services to more the community in need of housing</t>
  </si>
  <si>
    <t>17-May-2018 8:04am</t>
  </si>
  <si>
    <t>101-200</t>
  </si>
  <si>
    <t>HUME COMMUNITY HOUSING ASSOCIATION CO LTD</t>
  </si>
  <si>
    <t>HUME COMMUNITY HOUSING ASSOCIATION COLTD</t>
  </si>
  <si>
    <t>5-7 Hamiltion Road Fairfield NSW 2165</t>
  </si>
  <si>
    <t>Peter Malone</t>
  </si>
  <si>
    <t>Development and New Business Manager</t>
  </si>
  <si>
    <t>Level 4</t>
  </si>
  <si>
    <t>79 George Street</t>
  </si>
  <si>
    <t>Parramatta</t>
  </si>
  <si>
    <t>peter.malone@humecha.com.au</t>
  </si>
  <si>
    <t>http://www.humecha.com.au</t>
  </si>
  <si>
    <r>
      <t>NSW Regions:</t>
    </r>
    <r>
      <rPr>
        <sz val="11"/>
        <color theme="1"/>
        <rFont val="Calibri"/>
        <family val="2"/>
        <scheme val="minor"/>
      </rPr>
      <t xml:space="preserve"> South West Sydney, Hunter, Cumberland/Prospect, Inner West, Central Coast
</t>
    </r>
  </si>
  <si>
    <t>R4557140704</t>
  </si>
  <si>
    <t>1411 please note Hume recently secured a further 2209 properties in the FACS stock Transfer which they will take on the managed for a 20 years period starting in September 2019</t>
  </si>
  <si>
    <t>130 GROUP HOMES WITH OVER 500 CUSTOMERS RESIDING IN THE HOMES</t>
  </si>
  <si>
    <t>Disability accommodation, Multi-tenure development (e.g. a mix of affordable and private housing, Women-focused, Key workers, Seniors, Very low income households, Low income households, Moderate income households, Boarding house, Social housing</t>
  </si>
  <si>
    <t>Attachment 2 Affordable Housing Experience Questionnaire v1.docx</t>
  </si>
  <si>
    <t>Hume is at present working on its 2018-2021 strategic plan. Hume recently secured 2209 capital properties from FACS in the hunter region. We will take over the management of these properties in 2019. We will have a clear focus on the growth of this area and opportunities to create more affordable housing. Hume is also concentrating on creating new and larger partnerships with private developers producing affordable housing. Hume has supported and advocated for inclusionary zoning and wants to be a leading provider in managing these properties. Hume is in partnership with Frazers for its new Edmondson Park which will yield a further 68 affordable homes. Hume is well know throughout the greater western Sydney area amongst tier 3 builders and is approached often to manage the affordable housing stock being delivered by the affordable housing SEPP. Hume is also working closely with Western Sydney councils on proposed new affordable housing policies. Hume is also taking on the project management of developments on behalf of FACS which after completion will manage social and affordable units for 20 years. Hume is the Largest Community Housing Provider in the Greater Western Sydney region as is extremely keen to grow its affordable housing management portfolio as this allows Hume to provide a pathway for those in social housing to move through the housing continuum. Hume Housing goal is to be the leading provider of affordable housing in the greater western Sydney region.</t>
  </si>
  <si>
    <t>Townhouses / Similar, Apartment blocks - less than 4 Storeys, Multi-storey apartment blocks over 4 Storeys</t>
  </si>
  <si>
    <t>Attachment 3 Fines Template (1).docx</t>
  </si>
  <si>
    <t>28-Mar-2018 1:05pm</t>
  </si>
  <si>
    <t>ST GEORGE COMMUNITY HOUSING LIMITED</t>
  </si>
  <si>
    <t>SGCH</t>
  </si>
  <si>
    <t>Hurstville</t>
  </si>
  <si>
    <t>Andrew Brooks</t>
  </si>
  <si>
    <t>General Manager, Development and Portfolio Services</t>
  </si>
  <si>
    <t>Level 5, 38 Humphreys Lane</t>
  </si>
  <si>
    <t>newbusiness@sgch.com.au</t>
  </si>
  <si>
    <t>http://www.sgch.com.au</t>
  </si>
  <si>
    <t>R4587141217</t>
  </si>
  <si>
    <t>Disability accommodation, Large families, Key workers, Seniors, Very low income households, Low income households, Moderate income households, Low cost home ownership, Social housing, Other particular household groups</t>
  </si>
  <si>
    <t>Attachment 2 Affordable Housing Experience Questionnaire SGCH.docx</t>
  </si>
  <si>
    <t>Over the next 3-5 years SGCH will continue to apply a business head and social heart to significantly expand the number of sustainable, safe and affordable housing options for the people and communities we serve. As the largest metropolitan community housing provider in NSW our portfolio will grow from 4, 700 social and affordable homes to nearly 7, 000 homes over the next three years as we deliver our $300 million development program of 800 new homes by 2021 and partner with NSW Government to take up management of approximately 1, 400 homes in Northern Sydney. We will do this by being a partner of choice to develop more homes, sustain existing tenancies, and enhance tenants connections to opportunities as we collaboratively shape great places. Our commitment to partners is that we will work to form relationships that create shared value by delivering outcomes for tenants and communities and appropriate commercial outcomes.</t>
  </si>
  <si>
    <t>Attachment 3 Fines Template SGCH.docx</t>
  </si>
  <si>
    <t>16-May-2018 1:11pm</t>
  </si>
  <si>
    <t>COMPASS HOUSING SERVICES CO LTD</t>
  </si>
  <si>
    <t>MY PLACE PROPERTY</t>
  </si>
  <si>
    <t>Compass Housing Head Office</t>
  </si>
  <si>
    <t>Lyndall Robertshaw</t>
  </si>
  <si>
    <t>Group Cheif Corporate Services Officer</t>
  </si>
  <si>
    <t>Suite 302</t>
  </si>
  <si>
    <t>L3 12 Stewart Ave</t>
  </si>
  <si>
    <t>Newcastle West</t>
  </si>
  <si>
    <t>martink@compasshousing.org</t>
  </si>
  <si>
    <t>http://www.compasshousing.org</t>
  </si>
  <si>
    <r>
      <t>NSW Regions:</t>
    </r>
    <r>
      <rPr>
        <sz val="11"/>
        <color theme="1"/>
        <rFont val="Calibri"/>
        <family val="2"/>
        <scheme val="minor"/>
      </rPr>
      <t xml:space="preserve"> Central West, Central Coast, Orana/Far West, Hunter, Mid North Coast, Riverina/Murray, South West Sydney, New England
</t>
    </r>
    <r>
      <rPr>
        <b/>
        <sz val="11"/>
        <color theme="1"/>
        <rFont val="Calibri"/>
        <family val="2"/>
        <scheme val="minor"/>
      </rPr>
      <t>States and Territories:</t>
    </r>
    <r>
      <rPr>
        <sz val="11"/>
        <color theme="1"/>
        <rFont val="Calibri"/>
        <family val="2"/>
        <scheme val="minor"/>
      </rPr>
      <t xml:space="preserve"> QLD</t>
    </r>
  </si>
  <si>
    <t>R4546140610</t>
  </si>
  <si>
    <t>Disability accommodation, Multi-tenure development (e.g. a mix of affordable and private housing, Very low income households, Low income households, Moderate income households, Boarding house, Indigenous focused, Social housing</t>
  </si>
  <si>
    <t>Attachment Experience Questionnaire Compass Housing.docx</t>
  </si>
  <si>
    <t>Compass Housing Services Co Limited (Compass) is an enterprising and socially committed not-for-profit organisation that provides social and affordable housing for low to moderate income households.
Compass is a Tier 1 Community Housing Provider under the National Regulatory System for Community Housing, and holds a full certificate of accreditation under the National Community Housing Standards. We undertake all aspects of tenancy and property management, including allocations and wait-list management, and have a proven track record of managing a wide range of tenancies under a variety of housing programs.
Compass currently manages approximately 4500 properties across 11 locations throughout New South Wales, Queensland and New Zealand. 
Over the next 3-5 years Compass expects to expand its reach in Australia and New Zealand as well as deepening its presence in the Asia Pacific Region. The purpose of this growth is to enable us to offer our socially regenerative model of tenancy management and community development to more people than ever before. 
In NSW alone Compass expects to increase its portfolio by at least 2400 properties over the next three years. 600 of these properties will be new developments, delivered under the NSW Government's Social and Affordable Housing Fund (SAHF) initiative with the remainder transferred from FACS as part of the Social Housing Management Transfer (SHMT) program. 
As well as increasing the size of our portfolio, we are determined to increase the scale of our community development initiatives. We believe a home is more than a place to live. It's also a chance to engage, to grow and to connect. We will continue to work closely with individual clients and with the communities they live in to support positive futures. Specifically, we are dedicated to finding projects and initiatives that help tenants increase their social and economic participation. 
The next 3-5 years will also see Compass further develop its influence as a thought leader on housing policy as well as its exposure as an advocate for the importance of social and affordable housing.</t>
  </si>
  <si>
    <t>Over $40, 000, 000</t>
  </si>
  <si>
    <t>15-May-2018 5:12pm</t>
  </si>
  <si>
    <t>Affordable Community Housing Limited</t>
  </si>
  <si>
    <t>Evolve Housing</t>
  </si>
  <si>
    <t>Echo Realty Parramatta</t>
  </si>
  <si>
    <t>Charlie Souma</t>
  </si>
  <si>
    <t>Senior Manager Echo Realty</t>
  </si>
  <si>
    <t>9-13 Argyle Street</t>
  </si>
  <si>
    <t>Parramatta, Sydney</t>
  </si>
  <si>
    <t>jitender.balani@evolvehousing.com.au</t>
  </si>
  <si>
    <r>
      <t>NSW Regions:</t>
    </r>
    <r>
      <rPr>
        <sz val="11"/>
        <color theme="1"/>
        <rFont val="Calibri"/>
        <family val="2"/>
        <scheme val="minor"/>
      </rPr>
      <t xml:space="preserve"> Central Coast, South West Sydney, Northern Sydney, Hunter, Illawarra, Inner West, Cumberland/Prospect, Mid North Coast, Southern Highlands, South East Sydney, Nepean
</t>
    </r>
    <r>
      <rPr>
        <b/>
        <sz val="11"/>
        <color theme="1"/>
        <rFont val="Calibri"/>
        <family val="2"/>
        <scheme val="minor"/>
      </rPr>
      <t>States and Territories:</t>
    </r>
    <r>
      <rPr>
        <sz val="11"/>
        <color theme="1"/>
        <rFont val="Calibri"/>
        <family val="2"/>
        <scheme val="minor"/>
      </rPr>
      <t xml:space="preserve"> TAS</t>
    </r>
  </si>
  <si>
    <t>R4530140623</t>
  </si>
  <si>
    <t>As at Dec 10 2017: 663</t>
  </si>
  <si>
    <t>As at Dec 10 2017 in NSW: 2386</t>
  </si>
  <si>
    <t>40 Group Homes Specialist Disability Accommodation (SDA)</t>
  </si>
  <si>
    <t>$1, 000, 000 to $10, 000, 000, $10, 000, 000 to $40, 000, 000, Over $40, 000, 000</t>
  </si>
  <si>
    <t>Disability accommodation, Multi-tenure development (e.g. a mix of affordable and private housing, Women-focused, Large families, Key workers, Seniors, Very low income households, Low income households, Moderate income households, Boarding house, Indigenous focused, Market rent, Social housing, Other particular household groups</t>
  </si>
  <si>
    <t>Final Draft Evolve Attachment 2 Affordable Housing Experience Questionnaire 7. Final.docx</t>
  </si>
  <si>
    <t>Evolve's vision is Thriving communities for all people. Evolve's purpose is to deliver housing solutions and services that empower people on their journey to greater independence. We are focused on increasing the supply of social and affordable housing, delivering programs and working with partners that deliver services that enhance the social and economic participation of our residents.
Our Strategic Plan supports the organisation to deliver on our purpose and has four key strategic objectives. They are:
1.   Grow Capacity
2.   Enhance business practices
3.   Sustain tenancies
4.   Strengthen Communities
Through implementing programs and projects that align with our Strategic Plan, Evolve will continue to deliver improved outcomes for tenants, effective business practices, and sustainable growth of the organisation.
Evolve Connected Housing Options -Echo Realty (a fully licenced real estate agency and division of Evolve) is uniquely placed in terms of the skills and experience of staff; the service offering; and the connection to the rest of the organisation to provide a potential pathway for people moving into Affordable Housing. In the future we see that Echo Realty will build on our already well established business (we manage over 660 affordable rental dwellings for the private sector) be the agency of choice for developers, investors, and local government for the management of their affordable housing. 
We will continue to grow our partnerships with specialist support providers such as our disability support partners and our recently established Safe Foundations Program -a specific supported transitional housing response for women escaping Domestic and Family Violence and to house emerging needs groups such as older women. We will continue to build on our Outcomes Framework to develop and measure the outcomes we are achieving for our clients, to support them on their journey to independence and to understand the quality and value of our programs and services to inform continuous improvement. 
We will continue the implementation of our Business enablement Strategy to upgrade our ICT processes and systems to support growth and create efficiencies such as through our mobility platform CiAnywhere and Contact Centre.</t>
  </si>
  <si>
    <t>16-May-2018 3:56pm</t>
  </si>
  <si>
    <t>WENTWORTH COMMUNITY HOUSING LIMITED</t>
  </si>
  <si>
    <t>Wentworth Community Housing</t>
  </si>
  <si>
    <t>Borec House Level 1, 29-57 Station St, PENRITH NSW 2750</t>
  </si>
  <si>
    <t>Linfei Khoo</t>
  </si>
  <si>
    <t>Project Administration Officer</t>
  </si>
  <si>
    <t>Level 1, 29-57 Station Street</t>
  </si>
  <si>
    <t>PENRITH</t>
  </si>
  <si>
    <t>admin@wentworth.org.au</t>
  </si>
  <si>
    <t>http://www.wentworth.org.au</t>
  </si>
  <si>
    <r>
      <t>NSW Regions:</t>
    </r>
    <r>
      <rPr>
        <sz val="11"/>
        <color theme="1"/>
        <rFont val="Calibri"/>
        <family val="2"/>
        <scheme val="minor"/>
      </rPr>
      <t xml:space="preserve"> Nepean, South West Sydney, Cumberland/Prospect
</t>
    </r>
  </si>
  <si>
    <t>R4601140620</t>
  </si>
  <si>
    <t>2, 138</t>
  </si>
  <si>
    <t>N/A</t>
  </si>
  <si>
    <t>Disability accommodation, Multi-tenure development (e.g. a mix of affordable and private housing, Women-focused, Large families, Key workers, Seniors, Very low income households, Low income households, Moderate income households, Indigenous focused, Social housing</t>
  </si>
  <si>
    <t>Wentworth Community Housing is a registered Tier 1 not-for- profit community housing provider registered with the National Regulatory System for Community Housing. We are committed to providing secure, appropriate and affordable housing across Western Sydney. We are the only Western Sydney Community Housing Provider whose services reach across the full spectrum of housing need from homelessness services, to social housing and affordable housing. 
Wentworth is a member of the Community Housing Industry Association, NSW Federation of Housing Associations, Australasian Housing Institute and Powerhousing Australia. We have formed key partnerships with organisations such as Platform Youth Services, Nepean Community Neighbourhood Services, and West Connect Domestic Violence Services to provide and effective service to our tenants. 
We are committed in our three-year strategic plan to deliver outcomes in education and employment for our tenants, opening up more opportunities for clients to be able to enter the private housing market. Wentworth is generating innovative solutions to homelessness as well as a growing portfolio of housing stock including the management of social and affordable housing properties across Western Sydney. 
Currently, most of these are located in the Penrith, Hawkesbury, Blue Mountains and Blacktown Local Government Areas. We are also committed to delivering more affordable housing and have developed properties in Penrith, Blue Mountains and The Hills Shire areas.
Over the last three years, we have delivered a 61-unit affordable housing property in Penrith, and two affordable housing properties of 28 and 10 units in Rouse Hill. In the Blue Mountains we completed a purpose-built group home, working closely with a local disability support provider and the NSW Department of Family and Community Services. We also have developed a 49-unit affordable housing property in St Marys.
We have a strong Board of Directors and executive team who all share a commitment to our social purpose and to doing what it takes to enable Wentworth to meet that purpose.
Our three-year Strategic Plan (2016-2019) sets out our intent, and provides clear guidance for what we will do, and why we will do it. The Plan positions us for another strong period of growth by focusing on client needs, maintaining and expanding our strong network of local relationships, encouraging innovation in our service provision and ensuring the ongoing development of our internal capability.
The Plan consists of 12 Key objectives with measurable outcomes and success factors. They are designed to provide a holistic approach to improving the lives of our Social and Affordable housing tenants. These objectives include; increasing the supply of social and affordable housing, broadening the range of housing models and products we use, being a best-practice housing agency that develops strong community connections and effective partnerships, and expanding the portfolio of properties that we manage. 
The above forms the foundations of a strategic growth plan for Wentworth as Western Sydney grows and brings new opportunities, including major infrastructure such as Western Sydney Airport, and investment in the future of our cities. We are committed to increasing the supply of social and affordable housing, we are committed to supporting and connecting our clients with their communities, and we are committed to Western Sydney.</t>
  </si>
  <si>
    <t>20-Jun-2018 10:38am</t>
  </si>
  <si>
    <t>WOLLONGONG EMERGENCY FAMILY HOUSING IN</t>
  </si>
  <si>
    <t>Wollongong Homeless Hub</t>
  </si>
  <si>
    <t>Mandy Booker</t>
  </si>
  <si>
    <t>General Manager</t>
  </si>
  <si>
    <t>1/1 Young Street</t>
  </si>
  <si>
    <t>Wollongong</t>
  </si>
  <si>
    <t>mandy@wefh.org.au</t>
  </si>
  <si>
    <t>http://www.wefh.org.au</t>
  </si>
  <si>
    <r>
      <t>NSW Regions:</t>
    </r>
    <r>
      <rPr>
        <sz val="11"/>
        <color theme="1"/>
        <rFont val="Calibri"/>
        <family val="2"/>
        <scheme val="minor"/>
      </rPr>
      <t xml:space="preserve"> Illawarra
</t>
    </r>
  </si>
  <si>
    <t>R4819150521</t>
  </si>
  <si>
    <t>20 Transitional Properties - Community Leases we manage</t>
  </si>
  <si>
    <t>Detached House</t>
  </si>
  <si>
    <t>Women-focused, Large families, Seniors, Very low income households, Indigenous focused, Social housing</t>
  </si>
  <si>
    <t>Attachment 2 Affordable Housing Experience Questionnaire (2).pdf</t>
  </si>
  <si>
    <t>Wollongong Emergency Family Housing Inc (WEFH) is a registered not-for-profit charity with Deductible Gift Recipient Status and Registered Community Housing Provider.
WEFH supports families and individuals who are homeless or at risk of homelessness to either keep their existing accommodation or attain and keep new tenancies through a combination of early intervention, case management, referral, advocacy and information. Additionally WEFH provides support and transitional accommodation (depending on vacancies) to individuals and families in crisis, and assists them to achieve a level of independence that enables them to re-engage with their local community and live independently. We provide a collaborative client centred approach in delivering positive and timely outcomes for families and individuals facing homelessness. 
Our organisation comprises of four service delivery streams these include:
â€¢   Outreach Service Delivery (Mobile Truck) â€“ Community Engagement, Collaborative Response, Assessing Gaps
â€¢   Homeless Hub Crisis Response, Drop in Support â€“ Crisis Management, Face-to-Face Support, Referral, Telephone Support.
â€¢   WEFH Transitional Housing Property Support, Case Management â€“ Tenancy, Education Living Skills
â€¢   Accommodation Project Pre/Post Crisis Support â€“ Early Intervention, Targeted Support, Targeted Intensive Case Management, Research Project.
Our mobile Outreach Service Delivery (OSD) truck provides a community engagement tool for our service and other community services to meet on site to deliver collaborative client focused support to individuals and families in need. OSD meets at locations that have been identified as high demand, this could be due to lack of transport to Wollongong CBD to access service supports or locations where there is a high number of homeless/ people sleeping rough. Whilst on site OSD makes available information, support assistance, clothes, toiletries, Manchester and food.
Wollongong Homeless Hub (WHH), is a specialist homelessness service that provides support, information, referral and advocacy to homeless people or those at risk of homelessness.
WHH helps and supports many different client groups including people from culturally and linguistically diverse backgrounds, Indigenous, refugees, new settlement, youth and those who have considerable barriers to obtaining private housing such as women and children fleeing domestic violence, single parent families, those recovering from drug or alcohol addiction, those living with mental health.
The Wollongong Homeless Hub provides a unique service for their clients, which includes:
â€¢   Face-to-face and telephone support so people in crisis can get seamless, integrated assistance and access to the most appropriate service to meet their needs. 
â€¢   We provide access to funded homelessness, health, legal, housing, financial, advocacy and support services in Wollongong, to give a true service of integration and holistic outcomes for people at risk.
â€¢   Referrals to appropriate services to help prevent client fatigue and having to repeatedly tell their story.
â€¢   Clients can access multiple agencies from a single point including Centrelink, Illawarra Legal Centre, Murra Mia, Women's Health and other services at various times at the Hub.
â€¢   Our service provides a purpose built shower and laundry for homeless people of all ages.
â€¢   We provide a hot breakfast Monday to Friday for rough sleepers and people in temporary accommodation. 
â€¢   Assistance with searching for private rentals, including access to computers, photocopier, telephones, fax and email free of charge.
â€¢   Free clothing and manchester market days through the year.
â€¢   Culturally specific workers will be available at regular times.
â€¢   Referral and advocacy.
Our Shower and Laundry program is for homeless people of all ages in the Illawarra. The shower and laundry was built due to the need for having a resource so that people who have hit hard times are able to wash and clean the little clothes they have. It gives people back their dignity.
Our Breakfast Program operates Monday to Friday 9am â€“ 10am. This program targets those who are sleeping rough or those in temporary housing. This program gives staff an opportunity to interact and engage with people who would not generally approach support services. We then link these clients with other support networks to address areas such as mental health, general health, and housing needs, enable access to showers and address hygiene issues, access to washing facilities and other basic needs. The program runs through the kindness and generosity of our volunteers and people in the Illawarra region donating bread, milk and no perishable food.
Our targeted early intervention Accommodation Project is focusing on tenancies at risk in the real estate industry and community service sector. Our goal is to support new and existing tenants of both sectors and intervene early to assist tenants in hardship before things get out of hand, ultimately preventing them from becoming homeless and in-turn reduce the eviction cost to industry and reduce the number of people seeking temporary/crisis accommodation. 
Our trained Community Service Officers work collaboratively with services to deliver post and pre-crisis assistance. As we provide a client centred approach to supporting tenancies at risk, we are able to refer tenants onto correct service pathways who can support them. 
We recognise the needs of both sectors, and work to find a common ground between both. Supporting tenants earlier on reduces stress, time and money in the process for all stakeholders. 
For further information regarding our programs and For regular updates visit our website www.wefh.org.au and facebook page www.facebook.com/wollongonghomelesshub or www.facebook.com/wollongongemergencyfamilyhousing
Wollongong Emergency Family Housing manages 20 Transitional dwellings - through Community Leases. Therefore referring to question 6 Financial Size of Current Development Projects, WEFH does not have any development properties, as our service provides tenancy management services. We hope to grow this and our outreach capacity in the future.</t>
  </si>
  <si>
    <t>12-Jul-2018 10:30am</t>
  </si>
  <si>
    <t>WOMEN'S HOUSING COMPANY LTD</t>
  </si>
  <si>
    <t>WOMENS' HOUSING COMPANY LTD</t>
  </si>
  <si>
    <t>Women's Housing Company</t>
  </si>
  <si>
    <t>Debbie Georgopoulos</t>
  </si>
  <si>
    <t>Suite 901, Level 9</t>
  </si>
  <si>
    <t>418A Elizabeth Street</t>
  </si>
  <si>
    <t>Surry Hills</t>
  </si>
  <si>
    <t>debbie@womenshousingcompany.org</t>
  </si>
  <si>
    <t>http://www.womenshousingcompany.org</t>
  </si>
  <si>
    <t>R4604140724</t>
  </si>
  <si>
    <t>The Women's Housing Company currently has a portfolio of 37 Affordable Housing dwellings</t>
  </si>
  <si>
    <t>The Women's Housing Company currently has a portfolio of 708 Social Housing dwellings. This will increase by a further 150 in August 2019 with the transfer of public housing dwellings in the Northern Beaches under the NSW Social Housing Management Transfer Program.</t>
  </si>
  <si>
    <t>The Women's Housing Company manages a refuge in South Western Sydney, providing crisis accommodation to women under the Specialist Homelessness Services Program..</t>
  </si>
  <si>
    <t>Women-focused, Key workers, Seniors, Very low income households, Low income households, Moderate income households, Boarding house, Social housing</t>
  </si>
  <si>
    <t>Attachment 2 Affordable Housing Experience Questionnaire Womens Housing Company.docx</t>
  </si>
  <si>
    <t>The Women's Housing Company is committed to delivering quality services, running a sustainable business and seeking sustainable growth. The demand for housing that is affordable far exceeds availability. This is acute for women, evidenced by the increase in homelessness in NSW, the numbers of eligible applicants on the NSW Housing Register and the limited number of affordable properties in the Sydney private rental market. The Women's Housing Company offers crisis, transitional, social and affordable housing for single women and women with children - and sees first hand the difference that secure affordable housing makes. The organisation is therefore committed to growing the supply of housing that is affordable and working collaboratively with government, the private sector, philanthropy and others to develop innovative models of housing that can be replicated across Sydney.</t>
  </si>
  <si>
    <t>Attachment 3 Fines Womens Housing Company.docx</t>
  </si>
  <si>
    <t>11-Oct-2018 4:06pm</t>
  </si>
  <si>
    <t>PIPER PROPERTY GROUP PTY LTD</t>
  </si>
  <si>
    <t>PIPER PROPERTY GROUP</t>
  </si>
  <si>
    <t>185 Bronte Road</t>
  </si>
  <si>
    <t>Napoleon Perdis</t>
  </si>
  <si>
    <t>Director</t>
  </si>
  <si>
    <t>Waverley</t>
  </si>
  <si>
    <t>napoleon@pipergroup.com.au</t>
  </si>
  <si>
    <t>http://www.pipergroup.com.au</t>
  </si>
  <si>
    <r>
      <t>NSW Regions:</t>
    </r>
    <r>
      <rPr>
        <sz val="11"/>
        <color theme="1"/>
        <rFont val="Calibri"/>
        <family val="2"/>
        <scheme val="minor"/>
      </rPr>
      <t xml:space="preserve"> Cumberland/Prospect, New England, Southern Highlands, Orana/Far West, South East Sydney, Nepean, Central Coast, Far North Coast, Riverina/Murray, South West Sydney, Northern Sydney, Hunter, Mid North Coast, Illawarra, Central West, Inner West
</t>
    </r>
    <r>
      <rPr>
        <b/>
        <sz val="11"/>
        <color theme="1"/>
        <rFont val="Calibri"/>
        <family val="2"/>
        <scheme val="minor"/>
      </rPr>
      <t>States and Territories:</t>
    </r>
    <r>
      <rPr>
        <sz val="11"/>
        <color theme="1"/>
        <rFont val="Calibri"/>
        <family val="2"/>
        <scheme val="minor"/>
      </rPr>
      <t xml:space="preserve"> ACT</t>
    </r>
  </si>
  <si>
    <t>R6404160408</t>
  </si>
  <si>
    <t>Multi-tenure development (e.g. a mix of affordable and private housing, Key workers, Moderate income households, Market rent</t>
  </si>
  <si>
    <t>We are an organisation with over 30 years of extensive proven experience in the property creation cycle from start to finish, as well as in the ongoing management of large property portfolios. We are truly unique and boutique in size, therefore very adaptable to effectively cater as may be required for projects ranging from only 5 dwellings to 200 dwellings in size. Added to this is the proven financial ability and access to generating private investment in creating the necessary Affordable and Social Housing.
As we are currently registered as a Tier 3 but with the the already proven private market ability of a Tier 1, we envision to have developed at leat 5 - 10 projects with a minimum of 150 to 500 dwellings created over the next 5 years, of which up to 10% is to be allocated as affordable housing and 5% to be allocated as social housing.Separately managing 3 to 5 Boarding Houses with 50 to 200 dwellings, available for permanent rental of which 5% would be for long term social housing allocation in each of their relevant community area.</t>
  </si>
  <si>
    <t>26-Feb-2019 7:11am</t>
  </si>
  <si>
    <t>The Trustee for Gateway 2015 Properties Trust</t>
  </si>
  <si>
    <t>Gateway</t>
  </si>
  <si>
    <t>Stephen Robb</t>
  </si>
  <si>
    <t>185 Alambie Rd</t>
  </si>
  <si>
    <t>Allambie Heights</t>
  </si>
  <si>
    <t>s.robb@sunnyfield.org.au</t>
  </si>
  <si>
    <t>http://www.sunnyfield.org.au</t>
  </si>
  <si>
    <r>
      <t>NSW Regions:</t>
    </r>
    <r>
      <rPr>
        <sz val="11"/>
        <color theme="1"/>
        <rFont val="Calibri"/>
        <family val="2"/>
        <scheme val="minor"/>
      </rPr>
      <t xml:space="preserve"> Mid North Coast, Illawarra, Central West, Inner West, Cumberland/Prospect, New England, Southern Highlands, Orana/Far West, South East Sydney, Nepean, Central Coast, Far North Coast, Riverina/Murray, South West Sydney, Northern Sydney, Hunter
</t>
    </r>
    <r>
      <rPr>
        <b/>
        <sz val="11"/>
        <color theme="1"/>
        <rFont val="Calibri"/>
        <family val="2"/>
        <scheme val="minor"/>
      </rPr>
      <t>States and Territories:</t>
    </r>
    <r>
      <rPr>
        <sz val="11"/>
        <color theme="1"/>
        <rFont val="Calibri"/>
        <family val="2"/>
        <scheme val="minor"/>
      </rPr>
      <t xml:space="preserve"> ACT, QLD</t>
    </r>
  </si>
  <si>
    <t>R5267150625 - Gateway 2015 Properties Limited, operating under Sunnyfield.</t>
  </si>
  <si>
    <t>Sunnyfield operates and manages 68 dwellings, specialist disability accommodation (SDA)</t>
  </si>
  <si>
    <t>Detached House, Apartment blocks - less than 4 Storeys</t>
  </si>
  <si>
    <t>Disability accommodation</t>
  </si>
  <si>
    <t>Gateway's strategy is to Increase access to suitable and affordable homes with secure tenure for people with a disability through:
Partnerships of mutual benefit where a property owner has a vested interest eg a family member's care Partnerships of mutual benefit with organisations and entities such as other Community Housing Providers, Private Developers, or Government Agencies
Financing and project management open market disability accessible construction in affordable geographic locations 
The Gateway Property Principles form the overarching operating guidelines in order to deliver on the strategy. 
Safety and legal compliance is paramount 
Opportunistically increase property/land ownership where gifted, donated or grant funds are available
Implement cost effective program of lifecycle maintenance utilising property condition reporting and asset management software 
Upgrade properties to meet contemporary living and working standards
Work towards financial sustainability of all properties, targeting a minimum of breakeven when fully life cycle costed
Divest/exit from unsuitable business properties
Support amalgamations through property expertise and leadership
Consider environmental impacts and sustainability
Maintain Gateway 2015 Properties Trust as a nationally recognised Community Housing Provider</t>
  </si>
  <si>
    <t>20-Mar-2019 3:07pm</t>
  </si>
  <si>
    <t>AMELIE HOUSING</t>
  </si>
  <si>
    <t>Amelie Housing</t>
  </si>
  <si>
    <t>2C west Street, Lewisham NSW 2049</t>
  </si>
  <si>
    <t>Mark Thompson</t>
  </si>
  <si>
    <t>National Operations Director</t>
  </si>
  <si>
    <t>2C West Street</t>
  </si>
  <si>
    <t>Lewisham</t>
  </si>
  <si>
    <t>mark.thompson@amelie.org.au</t>
  </si>
  <si>
    <t>http://www.amelie.org.au</t>
  </si>
  <si>
    <r>
      <t>NSW Regions:</t>
    </r>
    <r>
      <rPr>
        <sz val="11"/>
        <color theme="1"/>
        <rFont val="Calibri"/>
        <family val="2"/>
        <scheme val="minor"/>
      </rPr>
      <t xml:space="preserve"> Inner West, Cumberland/Prospect, New England, Southern Highlands, Orana/Far West, South East Sydney, Nepean, Central Coast, Far North Coast, Riverina/Murray, South West Sydney, Northern Sydney, Hunter, Mid North Coast, Illawarra, Central West
</t>
    </r>
    <r>
      <rPr>
        <b/>
        <sz val="11"/>
        <color theme="1"/>
        <rFont val="Calibri"/>
        <family val="2"/>
        <scheme val="minor"/>
      </rPr>
      <t>States and Territories:</t>
    </r>
    <r>
      <rPr>
        <sz val="11"/>
        <color theme="1"/>
        <rFont val="Calibri"/>
        <family val="2"/>
        <scheme val="minor"/>
      </rPr>
      <t xml:space="preserve"> SA, ACT</t>
    </r>
  </si>
  <si>
    <t>R4550141209</t>
  </si>
  <si>
    <t>Disability accommodation, Multi-tenure development (e.g. a mix of affordable and private housing, Women-focused, Seniors, Very low income households, Low income households, Moderate income households, Social housing, Other particular household groups</t>
  </si>
  <si>
    <t>Growth. 
Building 502 new units via SAHF program
1400 properties under management</t>
  </si>
  <si>
    <t>2-Apr-2019 11:51am</t>
  </si>
  <si>
    <t>GUNIDA GUNYAH ABORIGINAL CORPORATION</t>
  </si>
  <si>
    <t>GUNIDA GUNYAH ABORIGINAL COPORATION</t>
  </si>
  <si>
    <t>Gunida Gunyah Aboriginal Corporation</t>
  </si>
  <si>
    <t>Jane Bender</t>
  </si>
  <si>
    <t>34-36 Farrar Road</t>
  </si>
  <si>
    <t>Gunnedah</t>
  </si>
  <si>
    <t>ashley@gunidagunyah.com.au</t>
  </si>
  <si>
    <t>http://www.gunidagunyah.com.au</t>
  </si>
  <si>
    <r>
      <t>NSW Regions:</t>
    </r>
    <r>
      <rPr>
        <sz val="11"/>
        <color theme="1"/>
        <rFont val="Calibri"/>
        <family val="2"/>
        <scheme val="minor"/>
      </rPr>
      <t xml:space="preserve"> New England, Central Coast, Far North Coast, Hunter, Mid North Coast, Central West
</t>
    </r>
  </si>
  <si>
    <t>R7493180726</t>
  </si>
  <si>
    <t>Disability accommodation, Low income households, Moderate income households, Indigenous focused, Social housing</t>
  </si>
  <si>
    <t>Attachment 2 Affordable Housing Experience Questionnaire GGAC.docx</t>
  </si>
  <si>
    <t>Gunida Gunyah Aboriginal Corporation provides a range of services for Indigenous community members across the North West, New England and Western regions of New South Wales.
Gunida Gunyah provides secure affordable housing and support to tenants who need it most, as they get back on their feet.
We provide a range of programs and services designed to enhance the lives of our people, including those who are ageing, disabled, have been recently incarcerated or have suffered domestic abuse.
Our vision is to strengthen Aboriginal families and communities and enable self-sufficiency. 
Our key priorities are, providing culturally responsive, quality housing services, supporting tenants to achieve successful tenancies, promoting the health and well being of Aboriginal people, sustaining our staff, growing our Social Enterprises and deepening our organisational and financial viability. 
Over the next five years we would like to enable more opportunities for employment and create opportunities for the implementation and delivery of relevant community led programs. 
We will continue to develop our capacity to deliver responsive services and continue provide tenants with early intervention and referral support and to provide positive incentives for sustainable tenancies.
We will continue to implement our growth strategy and increase our property portfolio and increase the number affordable housing dwellings including owned and managed. 
We will continue to work with disability advisory consultancy services to develop a Specialist Disability Accommodation dwelling locally and will pursue registration as an SDA provider under the NDIS scheme. We also intend to become a registered provider of Supported Independent Living targeted at Indigenous community members. We hope expand these services over the coming years.
Over the next three to five years we intend to operate as a tier 2 provider building our capacity to become tier 1 registered by 2022.</t>
  </si>
  <si>
    <t>Attachment 3 Fines Template GGAC.pdf</t>
  </si>
  <si>
    <t>21-May-2019 12:11pm</t>
  </si>
  <si>
    <t>Samaritans Housing</t>
  </si>
  <si>
    <t>Warabrook</t>
  </si>
  <si>
    <t>Lynne Hamilton</t>
  </si>
  <si>
    <t>Manager Property</t>
  </si>
  <si>
    <t>36 Warabrook Boulevard</t>
  </si>
  <si>
    <t>property@samaritans.org.au</t>
  </si>
  <si>
    <t>https://www.samaritans.org.au/</t>
  </si>
  <si>
    <r>
      <t>NSW Regions:</t>
    </r>
    <r>
      <rPr>
        <sz val="11"/>
        <color theme="1"/>
        <rFont val="Calibri"/>
        <family val="2"/>
        <scheme val="minor"/>
      </rPr>
      <t xml:space="preserve"> Mid North Coast, Central Coast, Hunter
</t>
    </r>
  </si>
  <si>
    <t>R5265150611</t>
  </si>
  <si>
    <t>Disability accommodation, Women-focused, Low income households, Boarding house, Social housing</t>
  </si>
  <si>
    <t>190521Attachment 2 Affordable Housing Experience Questionnaire (1).docx</t>
  </si>
  <si>
    <t>Samaritans Housing is a social housing provider for many different groups of people in need across the Central Coast, Hunter Valley, Mid-North Coast of NSW and the Central West of NSW. Samaritans Housing is currently a registered Tier 3 Community Housing Provider. Samaritans Housing is affiliated with Samaritans Foundation which is also an owner and manager of social housing as well as a service provider within many social sectors, including NDIS, homelessness, youth and family community services. Samaritans Housing and Samaritans Foundation envisage growth within the social housing and services sector over the upcoming 5 years. This will see significant increases in the quantity of properties within Samaritans Housing portfolio. Samaritans Foundation currently have a portfolio of properties with development potential. It is envisaged that such properties may be developed in the future to provide integrated housing options that will provide social and affordable housing as well as creation of income to help support Samaritans Foundation services.</t>
  </si>
  <si>
    <t>190521Attachment 3 Fines Template (1).docx</t>
  </si>
  <si>
    <t>9-Jan-2020 4:40pm</t>
  </si>
  <si>
    <t>ILLAWARRA RETIREMENT TRUST</t>
  </si>
  <si>
    <t>AGE MATTERS</t>
  </si>
  <si>
    <t>Level 3, 77 Market Street</t>
  </si>
  <si>
    <t>Toby Dawson</t>
  </si>
  <si>
    <t>Head</t>
  </si>
  <si>
    <t>irtfoundation@irt.org.au</t>
  </si>
  <si>
    <t>http://irthome.irt.org.au/</t>
  </si>
  <si>
    <r>
      <t>NSW Regions:</t>
    </r>
    <r>
      <rPr>
        <sz val="11"/>
        <color theme="1"/>
        <rFont val="Calibri"/>
        <family val="2"/>
        <scheme val="minor"/>
      </rPr>
      <t xml:space="preserve"> Illawarra, Southern Highlands, South East Sydney, South West Sydney
</t>
    </r>
    <r>
      <rPr>
        <b/>
        <sz val="11"/>
        <color theme="1"/>
        <rFont val="Calibri"/>
        <family val="2"/>
        <scheme val="minor"/>
      </rPr>
      <t>States and Territories:</t>
    </r>
    <r>
      <rPr>
        <sz val="11"/>
        <color theme="1"/>
        <rFont val="Calibri"/>
        <family val="2"/>
        <scheme val="minor"/>
      </rPr>
      <t xml:space="preserve"> QLD, ACT</t>
    </r>
  </si>
  <si>
    <t>R4558150122</t>
  </si>
  <si>
    <t>Townhouses / Similar</t>
  </si>
  <si>
    <t>Multi-tenure development (e.g. a mix of affordable and private housing, Seniors, Very low income households, Low income households</t>
  </si>
  <si>
    <t>Attachment 2 Affordable Housing Experience Questionnaire (RB).docx</t>
  </si>
  <si>
    <t>Our future vision focuses on what matters; quality outcomes for our customers, operational dependability and responsible financial and asset management. While our core business is servicing older people, housing remains a significant factor in delivering those quality outcomes. As an experienced provider in both property development and affordable housing management in the regions in which we operate, we continually seek opportunities to growth and prudent diversification.</t>
  </si>
  <si>
    <t>Attachment 3 Fines Template - Age Matters.docx</t>
  </si>
  <si>
    <t>19-Dec-2019 9:45am</t>
  </si>
  <si>
    <t>LINK HOUSING LTD</t>
  </si>
  <si>
    <t>link housing ltd</t>
  </si>
  <si>
    <t>Chatswood</t>
  </si>
  <si>
    <t>Andrew McAnulty</t>
  </si>
  <si>
    <t>Chief Executive Officer</t>
  </si>
  <si>
    <t>Level 10</t>
  </si>
  <si>
    <t>67 Albert Avenue</t>
  </si>
  <si>
    <t>andrew.mcanulty@linkwentworth.org.au</t>
  </si>
  <si>
    <t>http://www.linkhousing.org.au</t>
  </si>
  <si>
    <r>
      <t>NSW Regions:</t>
    </r>
    <r>
      <rPr>
        <sz val="11"/>
        <color theme="1"/>
        <rFont val="Calibri"/>
        <family val="2"/>
        <scheme val="minor"/>
      </rPr>
      <t xml:space="preserve"> South East Sydney, Nepean, Central Coast, South West Sydney, Northern Sydney, Hunter, Illawarra, Inner West, Cumberland/Prospect, Southern Highlands
</t>
    </r>
  </si>
  <si>
    <t>R4566140715</t>
  </si>
  <si>
    <t>Disability accommodation, Multi-tenure development (e.g. a mix of affordable and private housing, Women-focused, Large families, Key workers, Seniors, Very low income households, Low income households, Moderate income households, Boarding house, Market rent, Shared ownership/equity, Social housing, Other particular household groups</t>
  </si>
  <si>
    <t>Established in 1983/84, Link Housing is one of the oldest not-for-profit housing providers operating in NSW. We are well governed with a skills based Board and an experienced leadership team. Link Housing has a proven track record of delivering high quality social and affordable housing services over the past 33 years.
In line with Link Housing's Strategic Plan 2014-2022 and 3 Year Business Plan our portfolio has now grown to 1, 562 homes as at September 2017, with a target of 5, 000 homes by 2022.
Link Housing currently has over $20 million in financial capacity, represented by cash reserves and the underutilized portion of a new loan facility offered by Bendigo Bank. This amount provides us with the ability to investigate and assess new opportunities and commit to development projects.
Link Housing has spent the past three years specifically preparing for growth across Sydney, evidenced through recruitment of key staff and successfully winning the Ryde/Hornsby/Ku-ring-gai package area for Social Housing Management Transfers with an additional 1900 dwellings coming into management in 2018. This increases our portfolio to circa 3, 400+ dwellings.</t>
  </si>
  <si>
    <t>28-Apr-2020 3:57pm</t>
  </si>
  <si>
    <t>PRIORITY WAITING HOUSING LIMITED</t>
  </si>
  <si>
    <t>Tamara Press</t>
  </si>
  <si>
    <t>Account Manager</t>
  </si>
  <si>
    <t>Suite 3, Level 27 Governor Macquarie Tower</t>
  </si>
  <si>
    <t>1 Farrer Place</t>
  </si>
  <si>
    <t>t.press@pwhousing.org</t>
  </si>
  <si>
    <t>http://www.pwhousing.org</t>
  </si>
  <si>
    <r>
      <t>NSW Regions:</t>
    </r>
    <r>
      <rPr>
        <sz val="11"/>
        <color theme="1"/>
        <rFont val="Calibri"/>
        <family val="2"/>
        <scheme val="minor"/>
      </rPr>
      <t xml:space="preserve"> South West Sydney, Northern Sydney, Illawarra, Inner West, Cumberland/Prospect, South East Sydney, Nepean
</t>
    </r>
  </si>
  <si>
    <t>R5842151204</t>
  </si>
  <si>
    <t>Multi-tenure development (e.g. a mix of affordable and private housing, Key workers, Low income households, Moderate income households</t>
  </si>
  <si>
    <t>25-Jun-2020 1:03pm</t>
  </si>
  <si>
    <t>SEARMS Aboriginal Corporation</t>
  </si>
  <si>
    <t>Other Incorporated Entity</t>
  </si>
  <si>
    <t>19 Old Princes Highway</t>
  </si>
  <si>
    <t>Kim Sinclair</t>
  </si>
  <si>
    <t>Batemans Bay</t>
  </si>
  <si>
    <t>kim@searms.com.au</t>
  </si>
  <si>
    <t>http://www.searms.com.au</t>
  </si>
  <si>
    <r>
      <t>NSW Regions:</t>
    </r>
    <r>
      <rPr>
        <sz val="11"/>
        <color theme="1"/>
        <rFont val="Calibri"/>
        <family val="2"/>
        <scheme val="minor"/>
      </rPr>
      <t xml:space="preserve"> Illawarra, Southern Highlands
</t>
    </r>
  </si>
  <si>
    <t>R7961200113</t>
  </si>
  <si>
    <t>Disability accommodation, Large families, Seniors, Very low income households, Low income households, Moderate income households, Indigenous focused, Social housing</t>
  </si>
  <si>
    <t>We have a sound growth strategy to not only include government management transfers but also leverage NEW development on our 45 owned properties and collaborations with other Aboriginal housing owner organisations that we currently manage properties for.</t>
  </si>
  <si>
    <t>15-Jul-2020 4:07pm</t>
  </si>
  <si>
    <t>COMMUNITY HOUSING LIMITED</t>
  </si>
  <si>
    <t>Community Housing Ltd (CHL)</t>
  </si>
  <si>
    <t>Community Housing Ltd - Parramatta NSW</t>
  </si>
  <si>
    <t>Ms.</t>
  </si>
  <si>
    <t>Amanda Murray</t>
  </si>
  <si>
    <t>State Manager NSW</t>
  </si>
  <si>
    <t>20 Charles Street</t>
  </si>
  <si>
    <t>VIC</t>
  </si>
  <si>
    <t>emma.spano@chl.org.au</t>
  </si>
  <si>
    <t>http://chl.org.au/</t>
  </si>
  <si>
    <r>
      <t>NSW Regions:</t>
    </r>
    <r>
      <rPr>
        <sz val="11"/>
        <color theme="1"/>
        <rFont val="Calibri"/>
        <family val="2"/>
        <scheme val="minor"/>
      </rPr>
      <t xml:space="preserve"> South West Sydney, Northern Sydney, Hunter, Mid North Coast, Illawarra, Central West, Inner West, Cumberland/Prospect, New England, Southern Highlands, Orana/Far West, South East Sydney, Nepean, Central Coast, Far North Coast, Riverina/Murray
</t>
    </r>
    <r>
      <rPr>
        <b/>
        <sz val="11"/>
        <color theme="1"/>
        <rFont val="Calibri"/>
        <family val="2"/>
        <scheme val="minor"/>
      </rPr>
      <t>States and Territories:</t>
    </r>
    <r>
      <rPr>
        <sz val="11"/>
        <color theme="1"/>
        <rFont val="Calibri"/>
        <family val="2"/>
        <scheme val="minor"/>
      </rPr>
      <t xml:space="preserve"> NT, VIC, QLD, WA, SA, ACT, TAS</t>
    </r>
  </si>
  <si>
    <t>R0027131017</t>
  </si>
  <si>
    <t>Approximately 8, 650 nationally</t>
  </si>
  <si>
    <t>Approximately 1, 425 nationally</t>
  </si>
  <si>
    <t>SDA - approximately 85 nationally
Full market - approximately 190 nationally</t>
  </si>
  <si>
    <t>CHL will build on its wide reach and diverse services, to deliver local solutions to communities disadvantaged by market failure. Key areas of focus over the next 3-5 years include:
â€¢   Development and management of affordable rental housing and the creation of affordable home ownership options
â€¢   Management of social housing portfolios transferred form state governments, including the introduction of community development programs as well as high quality services to tenants and applicants
â€¢   Partnerships with Aboriginal communities to support sustainable housing management, job creation and improved business viability
â€¢   Design and delivery of tailored housing solutions for people with disability.</t>
  </si>
  <si>
    <t>22-Jul-2020 2:52pm</t>
  </si>
  <si>
    <t>INDEPENDENT LIVING VILLAGES LTD</t>
  </si>
  <si>
    <t>ILV</t>
  </si>
  <si>
    <t>U305, 255 Morrison Road, RYDE NSW 2112</t>
  </si>
  <si>
    <t>Lindsay Kelly</t>
  </si>
  <si>
    <t>Chief Executive Officer &amp; Director</t>
  </si>
  <si>
    <t>Level 2, Top Ryde Shopping Centre</t>
  </si>
  <si>
    <t>109-129 Blaxland Road</t>
  </si>
  <si>
    <t>RYDE</t>
  </si>
  <si>
    <t>lindsay.kelly@ilv.org.au</t>
  </si>
  <si>
    <t>http://www.ilv.org.au</t>
  </si>
  <si>
    <r>
      <t>NSW Regions:</t>
    </r>
    <r>
      <rPr>
        <sz val="11"/>
        <color theme="1"/>
        <rFont val="Calibri"/>
        <family val="2"/>
        <scheme val="minor"/>
      </rPr>
      <t xml:space="preserve"> Nepean, Northern Sydney, New England, Inner West, Cumberland/Prospect
</t>
    </r>
    <r>
      <rPr>
        <b/>
        <sz val="11"/>
        <color theme="1"/>
        <rFont val="Calibri"/>
        <family val="2"/>
        <scheme val="minor"/>
      </rPr>
      <t>States and Territories:</t>
    </r>
    <r>
      <rPr>
        <sz val="11"/>
        <color theme="1"/>
        <rFont val="Calibri"/>
        <family val="2"/>
        <scheme val="minor"/>
      </rPr>
      <t xml:space="preserve"> VIC, NT</t>
    </r>
  </si>
  <si>
    <t>R6604180216</t>
  </si>
  <si>
    <t>Fifty seven (57)</t>
  </si>
  <si>
    <t>Specialist Disability Accommodation: Fifty seven (57)</t>
  </si>
  <si>
    <t>Disability accommodation, Very low income households</t>
  </si>
  <si>
    <t>a) ILV has the reputation as the "go to" people for information, advice, and provider of innovative and high-quality accommodation for people with disabilities.               
b) As a result, ILV has delivered in excess of 400 independent living units (ILUs) by December 2026.               
c) This will be accomplished in a manner that drives surplus cash for re-investment back into helping people with disabilities.</t>
  </si>
  <si>
    <t>3-Aug-2020 8:10am</t>
  </si>
  <si>
    <t>Anglicare NSW South NSW West and ACT</t>
  </si>
  <si>
    <t>Anglicare Retail</t>
  </si>
  <si>
    <t>Lvl5 221 London Circuit, Civic, ACT 2600</t>
  </si>
  <si>
    <t>Brad Braithwaite</t>
  </si>
  <si>
    <t>Deputy CEO</t>
  </si>
  <si>
    <t>Lvl 5 221 London Circuit</t>
  </si>
  <si>
    <t>Canberra</t>
  </si>
  <si>
    <t>ACT</t>
  </si>
  <si>
    <t>brad.braithwaite@anglicare.com.au</t>
  </si>
  <si>
    <t>https://www.anglicare.com.au/</t>
  </si>
  <si>
    <r>
      <t>NSW Regions:</t>
    </r>
    <r>
      <rPr>
        <sz val="11"/>
        <color theme="1"/>
        <rFont val="Calibri"/>
        <family val="2"/>
        <scheme val="minor"/>
      </rPr>
      <t xml:space="preserve"> Southern Highlands, Central West, Orana/Far West, Riverina/Murray
</t>
    </r>
    <r>
      <rPr>
        <b/>
        <sz val="11"/>
        <color theme="1"/>
        <rFont val="Calibri"/>
        <family val="2"/>
        <scheme val="minor"/>
      </rPr>
      <t>States and Territories:</t>
    </r>
    <r>
      <rPr>
        <sz val="11"/>
        <color theme="1"/>
        <rFont val="Calibri"/>
        <family val="2"/>
        <scheme val="minor"/>
      </rPr>
      <t xml:space="preserve"> ACT</t>
    </r>
  </si>
  <si>
    <t>R4516190910</t>
  </si>
  <si>
    <t>5 affordable seniors rentals as part of our retirement villages</t>
  </si>
  <si>
    <t>15 dwellings</t>
  </si>
  <si>
    <t>165 retirement living dwellings across 3 villages</t>
  </si>
  <si>
    <t>Multi-tenure development (e.g. a mix of affordable and private housing, Women-focused, Seniors, Very low income households, Low income households, Social housing</t>
  </si>
  <si>
    <t>Anglicare NSW South, West and ACT provides a wide range of support services to the vulnerable across regional NSW and the ACT, and we want to play an increasingly significant role in supporting these clients with safe, secure and affordable housing on church land and in other locations where possible.</t>
  </si>
  <si>
    <t>13-Apr-2022 4:18pm</t>
  </si>
  <si>
    <t>THE ILLAWARRA COMMUNITY HOUSING TRUST LTD</t>
  </si>
  <si>
    <t>THE HOUSING TRUST</t>
  </si>
  <si>
    <t>Coniston NSW 2500</t>
  </si>
  <si>
    <t>Michele Adair</t>
  </si>
  <si>
    <t>Level 7, 5 Bridge St.</t>
  </si>
  <si>
    <t>Coniston</t>
  </si>
  <si>
    <t>michele.adair@housingtrust.org.au</t>
  </si>
  <si>
    <t>http://housingtrust.org.au</t>
  </si>
  <si>
    <r>
      <t>NSW Regions:</t>
    </r>
    <r>
      <rPr>
        <sz val="11"/>
        <color theme="1"/>
        <rFont val="Calibri"/>
        <family val="2"/>
        <scheme val="minor"/>
      </rPr>
      <t xml:space="preserve"> South West Sydney, Illawarra, Southern Highlands, South East Sydney
</t>
    </r>
  </si>
  <si>
    <t>R4595150507</t>
  </si>
  <si>
    <t>Disability accommodation, Multi-tenure development (e.g. a mix of affordable and private housing, Women-focused, Large families, Key workers, Seniors, Very low income households, Low income households, Moderate income households, Boarding house, Indigenous focused, Low cost home ownership, Market rent, Shared ownership/equity, Social housing</t>
  </si>
  <si>
    <t>2020_Attachment 2 Affordable Housing Experience Questionnaire_HT.pdf</t>
  </si>
  <si>
    <t>Housing Trust has a robust strategic plan to grow its affordable housing portfolio and to selectively broaden its geographic footprint. While prioritising the Illawarra we will also progress opportunities in parts of the Sutherland Shire, Southern Highlands, Wollondilly and Shoalhaven. 
Old stock has been identified for renewal in partnership with LAHC, infill sites identified and new development opportunities identified and progressed with private sector partners.
New development projects will typically be larger than in the past and have greater mixed tenure.</t>
  </si>
  <si>
    <t>3-Dec-2020 1:23pm</t>
  </si>
  <si>
    <t>WAHGUNYAH (HOUSING) ABORIGINAL CORP</t>
  </si>
  <si>
    <t>WAHGUNYAH HOUSING ABORIGINALCORPORATION</t>
  </si>
  <si>
    <t>42 Mooloobar Street Narrabri NSW 2390</t>
  </si>
  <si>
    <t>Tony Clare</t>
  </si>
  <si>
    <t>Administration</t>
  </si>
  <si>
    <t>42 Mooloobar Street</t>
  </si>
  <si>
    <t>Narrabri</t>
  </si>
  <si>
    <t>whac@bigpond.com</t>
  </si>
  <si>
    <t>R7750190307</t>
  </si>
  <si>
    <t>Currently own and manage 5 properties</t>
  </si>
  <si>
    <t>14 houses managed</t>
  </si>
  <si>
    <t>Wahgunyah applied to manage 50 to 150 AHO houses in our area and were successful. Wahgunyah is currently working with AHO in the transition of these properties. The exact number is presently unknown.</t>
  </si>
  <si>
    <t>Very low income households, Low income households, Indigenous focused, Social housing</t>
  </si>
  <si>
    <t>To continue the growth of the organisation by continual work with funding organisations, maintain a financially viable business that is able to meet the housing needs in rural NSW. To continue to seek employment opportunities for aboriginal people to empower them and give choices and options. To continue to be a respectable business and business of choice for aboriginal people and community organisations.</t>
  </si>
  <si>
    <t>30 to 50 dwellings, Over 50 dwellings</t>
  </si>
  <si>
    <t>7-Dec-2020 11:22am</t>
  </si>
  <si>
    <t>PACIFIC LINK HOUSING LIMITED</t>
  </si>
  <si>
    <t>PACIFIC LINK COMMUNITY HOUSINGASSOCIATION LTD</t>
  </si>
  <si>
    <t>GOSFORD</t>
  </si>
  <si>
    <t>MR</t>
  </si>
  <si>
    <t>Mark Glew</t>
  </si>
  <si>
    <t>Manager, Property Development</t>
  </si>
  <si>
    <t>SUITE G02</t>
  </si>
  <si>
    <t>280 MANN STREET</t>
  </si>
  <si>
    <t>markg@pacificlink.org.au</t>
  </si>
  <si>
    <t>http://WWW.PACIFICLINK.ORG.AU</t>
  </si>
  <si>
    <r>
      <t>NSW Regions:</t>
    </r>
    <r>
      <rPr>
        <sz val="11"/>
        <color theme="1"/>
        <rFont val="Calibri"/>
        <family val="2"/>
        <scheme val="minor"/>
      </rPr>
      <t xml:space="preserve"> Central Coast, Hunter
</t>
    </r>
  </si>
  <si>
    <t>R4577140612</t>
  </si>
  <si>
    <t>65 dwellings located in the Hunter and Central Coast regions. A combination of studio, one and two bedroom apartments at developments recently completed in Woy Woy, Canton Beach and Glendale, Lake Macquarie.</t>
  </si>
  <si>
    <t>1100 across the Central Coast, Hunter &amp; Port Stephens regions.</t>
  </si>
  <si>
    <t>3 commercial shops in Woy Woy</t>
  </si>
  <si>
    <t>Attachment 2 Affordable Housing Experience Questionnaire 2020 update.docx</t>
  </si>
  <si>
    <t>Established over 35 years, Pacific Link Housing (PLH) is a leading affordable, community and social housing provider, managing over 1, 100 properties for government and 300 private landlords. Our portfolio value is $350 million and current net assets are over $21million. We manage properties in six council areas across the Central Coast, Lake Macquarie and Hunter regions.
By concentrating on a culture of innovation, cross-sector participation, entrepreneurial housing initiatives and service delivery, PLH has built an enviable reputation with stakeholders at local, regional and state levels.
In recent years, PLH has: 
   - earned Tier One developer status, 100% accreditation to national standards 
   - achieved tenant satisfaction rates above 90% over several consecutive annual surveys - arguably the best record in NSW
   - attained high levels of staff satisfaction from our team of 26 dedicated employees
   - launched our empowering youth engagement videos, Facebook page, SMS messaging and enhanced website, together with our new online tenant portal and App.
   - reached a milestone of assisting over 700 tenants through our self-funded, award-winning support programs designed to build residents' capacity and social inclusion, focussing on employment and education
   - won multiple NSW and national awards for excellence in development, business leadership, tenant engagement, social inclusion and innovation
   - built strong cash reserves through efficient financial management, consistently generating operating surpluses that are re-invested in our local region (not inter-state or internationally)
   - independently funded and managed the award-winning refurbishment of the 95-home Dunbar Way Estate in Gosford 
   - delivered around 120 affordable housing units across five projects with a further 60 in the development pipeline 
   - contracted with our panel of over 90 local maintenance contractors
   - Advocated new directions and future housing models now included in government policy
   - established a rent-for-purpose social enterprise real estate agency - Key2 Realty
- successfully completed the first development site at Lake Macquarie under NSW Government Community Plus program.
   - Formed co-operative partnerships with others, to encourage cross-sector co-operation and skills sharing to build much needed social and affordable housing in our region. 
Leadership &amp; Performance
Pacific Link is a committed and professionally run contemporary social enterprise with a continuous improvement approach to finding better options and more effective methods to deliver our mission. Our ethos of evidence-based research to advocate solutions for government has been recognised in peer awards for leading innovation. Our directors' diverse skill set includes experienced international property developers, banking and property financing expertise, business and finance executives, public sector experts and welfare service managers. Our commercially-based financial disciplines have allowed us to consistently generate strong, positive cashflows, that support investment in programs and development projects. Our strong governance credentials have regularly been cited as best practice by the Registrar for Community Housing and our operational performance metrics (for occupancy and vacancy turnaround) are amongst the best in NSW, as measured by DCJ and peak body benchmarking.
Resident Capacity Building 
PLH is uniquely positioned as a 'community anchor' in the neighbourhoods in which we operate. We invest in self-funded programs aimed at building social cohesion and tenant skills and capacity. Our suite of award-winning, successful programs provide education scholarships, learner driver lessons, loans for laptops, children's sport and apprenticeship employment opportunities. Our programs help tenants stay connected with the digital world, each other and their communities. Our programs are developed through feedback from tenants through surveys where 92% of tenants feel we keep them well informed. 
Support Agency Partnerships
We work with local government and community service groups to provide a fully integrated range of wrap-around services for our 2, 000 residents, partnering with over 20 local support agencies and referral arrangements with a further 25. Partner agencies provide targeted support, referred and monitored by PLH, across a wide spectrum of support needs â€“ homeless, mental health, disability, youth, aged, indigenous, recovering substance users, people escaping domestic violence, people exiting custody and refugee families. These partner relationships and individual tenant support plans are managed by our specialist support co-ordination team.
Tenant Satisfaction 
While peer-recognition through award wins is welcome, PLH's proudest measurement of success is our consistently high rates of tenant satisfaction. The combination of high quality services, underpinned by our Customer Charter, has generated impressive results â€“ around 90% for several years. 
Local Allocation Strategies
As a Tier One Community Housing Provider, Pacific Link Housing adopts flexible approaches known as local allocation strategies. Under LASs, PLH considers local community's needs, sensitively matching applicants to properties that meet individual priorities. Our strong local presence allows close management to resolve conflict, protect property and sustain tenancies. 
Governance, Risk &amp; Compliance Frameworks
PLH's Strategic Plan assures stakeholders of our governance frameworks and strategies to facilitate further regional growth underpinned by continuing sound financial planning, risk minimisation, evaluation of performance and best practice business management.
PLH were one of the first providers registered with the National Regulatory System for Community Housing. We have been accredited by Global-mark as complying with the National Community Housing Standards and are monitored quarterly to performance indicators by our funding body. Our risk framework is ISO31000 compliant and we comply with registered charity obligations. 
Operating Procedures
Our inspections program comprises both regular tenancy management visits (at least annual) and for dwellings, spot checks that monitor contractors' quality of work and asset condition. All tenancy and financial transactions are recorded in our custom-designed IT database. We understand our DCJ-measured operational performance to be amongst the best in NSW.
Financial Viability
PLH's financial position is secure with surpluses being invested in our tenant capacity building programs and affordable housing development projects. Current net assets stand at $21m. PLH recently raised NFHIC debt to underpin our ongoing development pipeline. 
Application of Surpluses
PLH has re-invested surpluses into our region as follows:
â€¢   Tenant Capacity-Building Programs - Pacific Link's suite of award-winning, self-funded tenant programs referred to in Criteria 1.In 2017, we piloted our partnership with a local NFP education provider that saw fifteen tenants complete training courses. All our programs are designed to build tenants' capacity and encourage improved educational and employment outcomes. 
â€¢   Estate Regeneration Project â€“ PLH invested over $500, 000 in the award-winning Dunbar Way Estate Regeneration project. 
â€¢   Additional Housing Supply 
â€¢   Partnering with Government to provide solutions - with Evolve Housing we leveraged a $7m FACS grant to a $17 million project with debt and equity contributions for construction of 87 units in three new-generation boarding houses. We continue to seek out opportunities with government and regularly contribute to development of government programs.
Pacific Link welcomed the release of NSW Government's Future Directions Social Housing Policy and its emphasis - on providing more opportunities; support and incentives to avoid and/or leave social housing; and a better experience in social housing - validated our self-funded programs' direction over the past five years, and has delivered the confidence and opportunity to closely align our Strategic Plan 2016-2020 for future investment in tenant engagement. 
Pacific Link Business Objectives
Pacific Link's Strategic Plans are developed through a best-practice process to ensure that the Directors, CEO and management team and employees have a common purpose and commitment to the objectives and future direction of the company. Key strategies include:
*   Continue developing, improving and evaluating PLH's tenant support and engagement programs â€“ particularly education and employment.
*   Support, empower and develop our team in the delivery of quality services.
*   Deliver best practice, customer-focussed tenancy and property management services and sustain tenant satisfaction.
*   Maintain the delivery of year-on-year operating surpluses, sustain financial viability and generate capital for re-investment and delivery of development programs.
*   Further extend PLH's housing development program independent of government.
*   Maintain PLH's readiness to capitalise on collaborative opportunities offered by government.
*   Advocate to government and policymakers using innovation and evidence-based research.
*   Double the number of properties now under PLH management through acquisition and supply.
PLH operates with a strong regional focus and has not sought interstate or international opportunities.</t>
  </si>
  <si>
    <t>10-Dec-2020 9:12am</t>
  </si>
  <si>
    <t>AWABAKAL LTD</t>
  </si>
  <si>
    <t>Awabakal Ltd</t>
  </si>
  <si>
    <t>64 Hannell Street Wickham NSW 2293</t>
  </si>
  <si>
    <t>Kelly Engel</t>
  </si>
  <si>
    <t>Property Manager</t>
  </si>
  <si>
    <t>Freemantle Dr</t>
  </si>
  <si>
    <t>Woodrising</t>
  </si>
  <si>
    <t>housing@awabakal.org</t>
  </si>
  <si>
    <t>http://www.awabakal.org</t>
  </si>
  <si>
    <t>R7470180327</t>
  </si>
  <si>
    <t>Seniors, Very low income households, Low income households, Indigenous focused, Social housing</t>
  </si>
  <si>
    <t>Awabakal Ltd over the coming years is striving to be the largest Aboriginal Organization in the Newcastle and surrounding regions that provides not only Housing but Medical, Specialist, Aged Care, Disability, Early Education in all of these arears. 
Awabakal Ltd being so diverse we are able to support our Aboriginal Community with a wrap around service of support.</t>
  </si>
  <si>
    <t>9-Dec-2020 12:14pm</t>
  </si>
  <si>
    <t>ILLAWARRA LOCAL ABORIGINAL LAND COUNCIL</t>
  </si>
  <si>
    <t>ILLAWARRA LOCAL ABORIGINAL LANDCOUNCIL</t>
  </si>
  <si>
    <t>3 Ellen Street Wollongong 2500</t>
  </si>
  <si>
    <t>Peter Moore</t>
  </si>
  <si>
    <t>Ellen</t>
  </si>
  <si>
    <t>peter.moore@ilalc.org.au</t>
  </si>
  <si>
    <t>http://admin@ilalc.org.au</t>
  </si>
  <si>
    <t>NSWLS7981200729</t>
  </si>
  <si>
    <t>Disability accommodation, Multi-tenure development (e.g. a mix of affordable and private housing, Women-focused, Large families, Key workers, Seniors, Very low income households, Moderate income households, Market rent, Social housing</t>
  </si>
  <si>
    <t>Attachment 2 Affordable Housing Experience Questionnaire (2).docx</t>
  </si>
  <si>
    <t>Our future vision is to be come a growth housing organisation. Currently have an application in with the NSW Aboriginal Housing Office for transfer of their properties for ILALC to manage.
We are also in the very near future, planning to develop some of our vacant land for social housing, affordable and sales to help pay for the development and building.</t>
  </si>
  <si>
    <t>10-Jun-2021 10:23am</t>
  </si>
  <si>
    <t>WAGGA WAGGA LOCAL ABORIGINAL LAND COUNCIL</t>
  </si>
  <si>
    <t>153 Docker St Wagga Wagga NSW 2650</t>
  </si>
  <si>
    <t>Darren Atkinson</t>
  </si>
  <si>
    <t>Financial Controller</t>
  </si>
  <si>
    <t>405a Lake Albert Rd</t>
  </si>
  <si>
    <t>Kooringal</t>
  </si>
  <si>
    <t>darren.atkinson@velocitybs.com.au</t>
  </si>
  <si>
    <t>http://www.waggawaggalalc.org.au</t>
  </si>
  <si>
    <r>
      <t>NSW Regions:</t>
    </r>
    <r>
      <rPr>
        <sz val="11"/>
        <color theme="1"/>
        <rFont val="Calibri"/>
        <family val="2"/>
        <scheme val="minor"/>
      </rPr>
      <t xml:space="preserve"> Riverina/Murray
</t>
    </r>
  </si>
  <si>
    <t>NSWLS8137201110</t>
  </si>
  <si>
    <t>Indigenous focused</t>
  </si>
  <si>
    <t>Attachment 2 Affordable Housing Experience Questionnaire WWLALC.docx</t>
  </si>
  <si>
    <t>The WWLALC has recently been approved as a ACHP and a growth provider for the Aboriginal Housing Office. They are looking to increase the level of houses managed, including new build constructions in the Riverina. They were recently award funding under the ACHIF to construct four town houses and have partnered with Adaptive Interiors to build the project. Over the next 3 - 5 years they are looking to increase their portfolio to over 500 properties and through their established partnerships build new housing stock on their own land as well as in conjunction with other stakeholders such as the NSW Government.</t>
  </si>
  <si>
    <t>Attachment 3 Fines Template WWLALC.docx</t>
  </si>
  <si>
    <t>8-Sep-2021 1:13pm</t>
  </si>
  <si>
    <t>YWCA National Housing</t>
  </si>
  <si>
    <t>YWCA Queensland</t>
  </si>
  <si>
    <t>YWCA Housing</t>
  </si>
  <si>
    <t>Charlotte Dillon</t>
  </si>
  <si>
    <t>General Manager, Community Housing</t>
  </si>
  <si>
    <t>Level 1, 210 Kings Way</t>
  </si>
  <si>
    <t>South Melbourne</t>
  </si>
  <si>
    <t>grantsandtenders@ywca.org.au</t>
  </si>
  <si>
    <t>https://www.ywcahousing.org.au/</t>
  </si>
  <si>
    <r>
      <t>NSW Regions:</t>
    </r>
    <r>
      <rPr>
        <sz val="11"/>
        <color theme="1"/>
        <rFont val="Calibri"/>
        <family val="2"/>
        <scheme val="minor"/>
      </rPr>
      <t xml:space="preserve"> South East Sydney, Nepean, New England, Illawarra, South West Sydney, Northern Sydney, Central Coast, Southern Highlands, Orana/Far West, Inner West, Cumberland/Prospect, Far North Coast, Riverina/Murray
</t>
    </r>
    <r>
      <rPr>
        <b/>
        <sz val="11"/>
        <color theme="1"/>
        <rFont val="Calibri"/>
        <family val="2"/>
        <scheme val="minor"/>
      </rPr>
      <t>States and Territories:</t>
    </r>
    <r>
      <rPr>
        <sz val="11"/>
        <color theme="1"/>
        <rFont val="Calibri"/>
        <family val="2"/>
        <scheme val="minor"/>
      </rPr>
      <t xml:space="preserve"> SA, VIC, NT, QLD</t>
    </r>
  </si>
  <si>
    <t>R4410151113</t>
  </si>
  <si>
    <t>11 dwellings</t>
  </si>
  <si>
    <t>36 dwellings</t>
  </si>
  <si>
    <t>no other relevant</t>
  </si>
  <si>
    <t>Multi-tenure development (e.g. a mix of affordable and private housing, Women-focused, Key workers, Very low income households, Low income households, Boarding house, Market rent, Social housing</t>
  </si>
  <si>
    <t>Attachment 2 Affordable Housing Experience Questionnaire 2.docx</t>
  </si>
  <si>
    <t>Our vision is a future where gender equality is a reality, and our purpose is making young women's leadership and women's housing our priority for gender equity in Australia.
Over the next three years, YWCA aims to be a lead Community Housing Provider and voice on housing for women across Australia. We will be delivering safe, affordable housing and referral pathways for young women, providing case management and support to young women and women at risk of or experiencing homelessness, and creating tailored leadership pathways for young women with lived experience of homelessness, as well as galvanising our members to advocate for housing support for young women, and applying an intersectional feminist lens to achieve our impacts and ensure we benefit and centre those women most marginalised by current systems.</t>
  </si>
  <si>
    <t>Attachment 3 Fines Template final.docx</t>
  </si>
  <si>
    <t>6-Apr-2022 10:33am</t>
  </si>
  <si>
    <t>PACIFIC COMMUNITY HOUSING PTY LIMITED</t>
  </si>
  <si>
    <t>Pacific Community Housing</t>
  </si>
  <si>
    <t>Australian Private Company</t>
  </si>
  <si>
    <t>Sylvania, NSW</t>
  </si>
  <si>
    <t>Matthew Daniel</t>
  </si>
  <si>
    <t>Level G/ 16 Leavesden Place</t>
  </si>
  <si>
    <t>Sylvania</t>
  </si>
  <si>
    <t>mdaniel@pacificcommunityhousing.com.au</t>
  </si>
  <si>
    <t>http://pacificcommunityhosuing.com.au</t>
  </si>
  <si>
    <t>R8144201127</t>
  </si>
  <si>
    <t>We have approximately 550 dwellings progressing in various projects of scale through the NSW Planning system for construction approval.</t>
  </si>
  <si>
    <t>1-30 dwellings, Over 50 dwellings</t>
  </si>
  <si>
    <t>Multi-tenure development (e.g. a mix of affordable and private housing, Women-focused, Large families, Key workers, Low income households, Moderate income households, Boarding house, Market rent, Shared ownership/equity</t>
  </si>
  <si>
    <t>In the next three to five year period we will be completed our portfolio of projects to delivery and operation. We will continue to leverage off our in house skills of development management to deliver and increasing number of new sustainable projects. Our business plan of providing shared equity delivery models to assist those on low income into home ownership will be advanced and operational.</t>
  </si>
  <si>
    <t>11-Mar-2022 10:27am</t>
  </si>
  <si>
    <t>SOUTHERN CROSS COMMUNITY HOUSING LTD</t>
  </si>
  <si>
    <t>Southern Cross Housing NSW</t>
  </si>
  <si>
    <t>69 Kinghorne Street, Nowra NSW 2541</t>
  </si>
  <si>
    <t>Miss</t>
  </si>
  <si>
    <t>Hannah MacRae</t>
  </si>
  <si>
    <t>Chief Financial Officer</t>
  </si>
  <si>
    <t>69 Kinghorne Street</t>
  </si>
  <si>
    <t>Nowra</t>
  </si>
  <si>
    <t>hannah@scch.org.au</t>
  </si>
  <si>
    <t>http://www.scch.org.au</t>
  </si>
  <si>
    <t>R4584140620</t>
  </si>
  <si>
    <t>Disability accommodation, Multi-tenure development (e.g. a mix of affordable and private housing, Women-focused, Large families, Key workers, Seniors, Very low income households, Low income households, Moderate income households, Boarding house, Indigenous focused, Low cost home ownership, Market rent, Shared ownership/equity, Social housing, Other particular household groups</t>
  </si>
  <si>
    <t>An adequate scale to achieve a steady pipeline of projects to deliver more appropriate affordable and social housing.</t>
  </si>
  <si>
    <t>6-Apr-2022 1:58pm</t>
  </si>
  <si>
    <t>BLUECHP LIMITED</t>
  </si>
  <si>
    <t>BlueCHP</t>
  </si>
  <si>
    <t>Leumeah</t>
  </si>
  <si>
    <t>Charles Northcote</t>
  </si>
  <si>
    <t>Suite 3A</t>
  </si>
  <si>
    <t>12 O'Sullivan Road</t>
  </si>
  <si>
    <t>charles.northcote@bluechp.com.au</t>
  </si>
  <si>
    <t>http://www.bluechp.com.au</t>
  </si>
  <si>
    <r>
      <t>NSW Regions:</t>
    </r>
    <r>
      <rPr>
        <sz val="11"/>
        <color theme="1"/>
        <rFont val="Calibri"/>
        <family val="2"/>
        <scheme val="minor"/>
      </rPr>
      <t xml:space="preserve"> Riverina/Murray, Inner West, Cumberland/Prospect, New England, Illawarra, South East Sydney, Nepean, Central Coast, Far North Coast, Southern Highlands, South West Sydney, Northern Sydney, Hunter, Mid North Coast
</t>
    </r>
    <r>
      <rPr>
        <b/>
        <sz val="11"/>
        <color theme="1"/>
        <rFont val="Calibri"/>
        <family val="2"/>
        <scheme val="minor"/>
      </rPr>
      <t>States and Territories:</t>
    </r>
    <r>
      <rPr>
        <sz val="11"/>
        <color theme="1"/>
        <rFont val="Calibri"/>
        <family val="2"/>
        <scheme val="minor"/>
      </rPr>
      <t xml:space="preserve"> ACT, VIC, QLD, SA, TAS</t>
    </r>
  </si>
  <si>
    <t>R4536140708</t>
  </si>
  <si>
    <t>Disability accommodation, Multi-tenure development (e.g. a mix of affordable and private housing, Women-focused, Key workers, Seniors, Low income households, Moderate income households, Low cost home ownership, Shared ownership/equity, Social housing</t>
  </si>
  <si>
    <t>BlueCHP is a unique not for profit property developer providing affordable housing for those on low to moderate incomes. In nine years BlueCHP has delivered over 1, 900 dwellings and retains 755 (June 2022) worth over $300 million. BlueCHP provides discounted rental benefits worth over $4m.</t>
  </si>
  <si>
    <t>11-Apr-2022 11:42am</t>
  </si>
  <si>
    <t>BUNGREE ABORIGINAL ASSOCIATION LIMITED</t>
  </si>
  <si>
    <t>Bungree Aboriginal Association Limited</t>
  </si>
  <si>
    <t>7b Pioneer Avenue Tuggerah NSW 2259</t>
  </si>
  <si>
    <t>Suzanne Naden</t>
  </si>
  <si>
    <t>7b Pioneer Avenue</t>
  </si>
  <si>
    <t>Tuggerah</t>
  </si>
  <si>
    <t>suzanne.naden@bungree.org.au</t>
  </si>
  <si>
    <t>http://www.bungree.org.au</t>
  </si>
  <si>
    <r>
      <t>NSW Regions:</t>
    </r>
    <r>
      <rPr>
        <sz val="11"/>
        <color theme="1"/>
        <rFont val="Calibri"/>
        <family val="2"/>
        <scheme val="minor"/>
      </rPr>
      <t xml:space="preserve"> Hunter, Central Coast
</t>
    </r>
  </si>
  <si>
    <t>NRSCH Registration Number: R4727150501</t>
  </si>
  <si>
    <t>Bungree owned: 9
AHO: 2</t>
  </si>
  <si>
    <t>Bungree owned: 31
AHO: 7
DCJ/LAHC: 15
with additional 10 AHO due to be transferred under the PMT goes live on 27 May 2022 not counted in the above figure</t>
  </si>
  <si>
    <t>Bungree has a commercial Property Management Agreement with Karuah Local Aboriginal Land Council for 32 properties.</t>
  </si>
  <si>
    <t>Large families, Seniors, Low income households, Moderate income households, Indigenous focused, Social housing, Other particular household groups</t>
  </si>
  <si>
    <t>Bungree - Affordable Housing Experience Questionnaire(3).docx</t>
  </si>
  <si>
    <t>Bungree Growth Strategy â€“ 2021 - 2025
About Bungree
Bungree Aboriginal Association Limited (Bungree) has been serving the Central Coast community and surrounding regions since 1995. Bungree is a large multi service agency with six teams delivering over twenty eight programs, services and products through our Housing and Homelessness Services, Aboriginal Family Preservation Services, Education Gaps Program, My Age Care, Home Care Packages, Transport, Population Health, Disability Services and other case management services through the Rent Choice Youth program and the Together Home Program. The majority of our services are delivered on the Central Coast, however some of our services extend to the Lower Lake Macquarie, Newcastle and Karuah areas. 
Our programs, services and other products exist to improve the health and wellbeing of our people â€“ those who are elderly and frail, people with a disability, the homeless, vulnerable, and children, youth and families.
Bungree's values: "We provide high quality service and aim to make a difference for our community, our clients, our employees and everyone we affect. We care as much about how results are achieved as we do about the results themselves"    
RESPECT - We demonstrate respect through our actions and behaviours for ourselves, our organisation, our community and out culture
TRUST â€“ We earn trust by operating honestly, fairly and ethically 
LEADERSHIP - We lead the way in our community through positive collaboration and broad inclusion
EXCELLENCE â€“ We listen to the needs of our clients and community and strive to continuously improve and innovate
Our Mission: "We advocate for our community and deliver high quality outcomes to our elderly and frail, people with disabilities, the homeless, and vulnerable children, youth and families"
Our Vision: "Improve quality of life and transform our community"
Our Housing Portfolio
Bungree owns title of 41 houses on the Central Coast and manages a further 64 on behalf of the NSW Aboriginal Housing Office (AHO), NSW Land and Housing Corporation (LAHC) and Karuah Local Aboriginal Land Council. 
Bungree is one of the largest Aboriginal providers of housing on the Central Coast. Bungree has been providing social and affordable housing since 1995 as a registered Aboriginal Community Housing Provider with the NSW Aboriginal Housing Office (AHO). Since 2015, Bungree has been a registered Community Housing Provider under the National Regulatory System â€“ Community Housing (NRSCH) as a Tier 3 provider. On 13 May 2021 Bungree was reassessed and approved under the NRSCH as a Tier 2 provider.
Bungree has identified the need to diversify the current stock profile based on demand for housing by cohort. As an example, on the Central Coast, there is a demand for smaller villa type housing for older people that are currently tenanting larger single cottage dwellings. Development of suitably zoned land and existing assets will increase housing stock and also result in more people housed better matched to housing supply.
Bungree Housing Strategic and Business Plan 2019-2022 
Bungree Housing Vision: Creating better life outcomes for Aboriginal through access to secure and affordable housing
KPI: 1. Our Clients    2. Our People       3. Business Sustainability
Our mission is to create and provide secure affordable housing to Aboriginal people. We also support youth, rough sleepers and families on the Central Coast, that are in transit and are homeless, or are at risk of being homeless, in accessing services such as crisis accommodation and health or advocacy services. 
Bungree currently offers crisis and homelessness services through the Specialist Homelessness Services on the Central Coast, Rent Choice Youth Program (contract case management services with Housing NSW â€“ 3 year per client), Together Home Program (contract case management services with Pacific Link â€“ 2 yr per client) and the Assistance with Care and Housing program â€“ My Age Care (targets clients who are risk of homeless, hoarder and squalor and advocacy)
Bungree is currently and successfully property managing for AHO in other geographical areas, where we have shown to 
support our tenants, with housing assistance, rental arrears, external support services, suppliers, sponsoring the 
Local community, attending local police conferencing for young people who have damaged AHO property. 
With a new Chairperson and changes in strategic direction, Bungree has developed a new strategic plan. This plan includes a future focus on housing informed by a SWOT analysis to understand how titled assets can be developed to better meet the housing needs of Aboriginal people and their families now and into the future. 
Our Future Housing Intent
Goal:    Recognised as a professional housing provider for Aboriginal people
   Diversified housing stock to cater for community needs
   Capture the positive social impact from access to housing
Strategic Priorities:
Our Community: Grow housing stock to house more people
Plan for a diversified housing mix to cater for community needs
Our People: Staff capacity â€“ plan for capacity uplift / support for growth
Staff retention â€“ increased focus on wellbeing 
Business Continuous improvement â€“ High tenant satisfaction
Sustainability: Maximise social &amp; financial return on investment 
Focus Area 1 - Development of a Supply Strategy and Plan for Growth
To develop a supply strategy and plan for growth that leverages the opportunity provided by the current Bungree asset portfolio and service matrix. 
Acknowledging the increasing demand for Aboriginal housing on the Central Coast, Bungree is obtaining a comprehensive analysis of its housing portfolio with an intent to increase the supply of housing for Aboriginal people and families. Underpinned by an economic appraisal and risk plan, this work will include a number of costed options to be pursued in partnership with government and or the private sector. Bungree will work with Indigenous Business Australia (IBA) and other key investment and funding bodies such as Community Sector Banking to obtain an assessment of financial return based on the findings of the report and resulting plan.
The plan to be completed by 2021 and is informed by: (delayed due to COVID-19) 
â€¢   A current assessment of asset condition, age and over/under occupancy. completed
â€¢   An analysis of current and planned zoning against asset location to inform the future growth plan. delayed
â€¢   Review and recommendation of assets best positioned for development, modification (granny flat, dual occupancy) or sale including likely costs associated with each option. completed
â€¢   A review and assessment of current state and federal policy and private funding opportunity to realise the growth plan. Current partnership with Pacific Link | Bungree CEO attend all relevant NSW Regional Housing Taskforce forums and CHIA CEO Ministerial Meetings | Bungree also lodged a formal response to the NSW Government Draft Housing SEPP
â€¢   An overview of the income and costs associated with the AHO and LAHC portfolio management and how these may or may not assist Bungree to contribute more social and affordable housing assets to NSW social housing supply. Delayed due to COVID-19 
Focus Area 2 - Governance and Capability â€“ Aligning skill and expertise with future intent
Investing in strong governance to achieve the Bungree strategic intent for housing requires the right skill and expertise. Supported by the new Board Chairperson, the plan for Board Governance (and management positons across Bungree) includes a 12-month program of work to:
â€¢   Attract new Board members with the right expertise to realise the Bungree Supply Strategy and housing plan. completed
â€¢   Revise the Bungree Board Charter to align with the Bungree Housing Vision and best practice governance standards. completed
â€¢   Completion of a foundational (Bungree Management and full Board) qualification for the Not for Profit Sector as delivered by the Australian Institute of Company Directors (AICD). This course will focus on Financial reporting, managing risk, conflict of interest and general obligations. completed 
â€¢   Completion of the AICD Directors Course (Board Chair, CEO and Team Leaders). completed
Focus Area 3 â€“ Review and update housing policy and procedure to improve the client experience.
Bungree Policies are fully displayed on our website which is accessible to tenants, community members, staff and others services with a specific focus on:
â€¢   Access and eligibility â€“ application, eligibility, cohort specific options and pathways for different types of housing (AHO/LAHC/Bungree).
â€¢   Allocation, Rent, Arrears and income requirements for social and affordable housing.
â€¢   Linking information regarding AHO and DCJ information for funded services.
â€¢   Referral pathways between Bungree services.
â€¢   Information for other Aboriginal organisations seeking Bungree housing management services.
â€¢   Complaints options, pathways and processes for tenants.
â€¢   Providing clarity, transparency and certainty through a review of tenant information and developing the tools for staff and embedding procedural change.
Bungree has since achieved many of our actions in the three focus areas, Bungree has the capability, knowledge and 
experience to growth our own social housing stock and delivery 28 program and services, employ over 40 staff we have the capability to recruit, employ and train additional staff to support any future growth in the housing team
Goals and timeframes for growth:
Bungree's focus for future growth has been identified and based on our own properties, and leveraging our assets for future growth. Bungree owns 41 properties here on the Central Coast. The Plan is part of Bungree overall Company's Strategic and Business Plan and Unit Plans. Bungree's Housing Strategic and Business Unit Plan identifies our strategic priorities such as 1. Our Community, 2. Our People, 3. Business Sustainability. 
Our Portfolio Strategy and Management Plan objectives are to expand the portfolio to reflect the growing and changing demography of the community, increase the number of smaller single level bed properties, identifies Bungree's own properties that are ageing out for retire, replace or redevelopment. 
Bungree's Portfolio Strategy and Plan 2018 â€“ 2021, Bungree has sold one property and used the money from that sale for the redevelopment of a Bungree property to demolish and build two new for purpose built duplexes, and built with modifications. Bungree has also contributed financially to the new build. This build will start May 2021. Update: Bungree was successful in applying and receiving the capital funds to build the duplexes through the NSW ACHIF program in 2021. The development will be completed by the end of November 2021.
Bungree's growth plan is targeted for age/disability community members, many of Bungree properties are currently under occupied and require smaller properties to reflect the tenant's needs. Central Coast is in an ageing population with the number of people with a disability requiring modified homes is also increasing. 
Bungree has successfully secured another property to redevelop for another two duplexes that will then achieve our growth plan by 2022 for this priority group.
Growth Targets and Strategy â€“ AHO Property Transfer Stock:
Bungree's growth strategy for AHO Property Transfer Management stock is a 5 year plan. Bungree would like to increase our current footprint on the Central Coast, Newcastle and Port Stephen areas were we currently property manage for AHO then expand into the newly identified LGA's. 
â€¢   2021: transfer of 100 â€“ 200 properties â€“ targeting current service LGA's â€“ established footprint
â€¢   2023: transfer 200 â€“ 300 properties - targeting new identified LGA areas â€“ developed footprint
â€¢   2025: transfer 200 â€“ 300 properties â€“ targeting new identified LGA areas â€“ developed footprint
Bungree would be prepared to establish an outreach office in the new location based on numbers to support the management and tenants. 
Bungree's approach to the number of transfers per year is based on the condition of the property and any financial risk to the company ie rent arrears, cyclical maintenance, urgent repairs etc.
Bungree would support the housing stock transfer numbers by also increasing our staff numbers for every 150 properties, this includes property managers and administrative staff. 
How your business development plan supports your ongoing viability:
Bungree has been managing all properties owned and property managed at our own financial risk since 2014/2015, with the exception of received subsidy for Karuah LALC. 
Bungree's current business development plan increases our housing stock by either purchasing villas and duplexes or redeveloping our current properties to double dwellings. This increased Bungree's social housing numbers. 
Bungree owns our own stock therefore, we have the financial viability and sustainability, we can also leverage off our assets to buy, build or redevelop that supports our goals for future growth and development.
Since 2019 Bungree has provided outcomes that achieve both our Strategy and Business Plans at our own financial risk.
2020: 
â€¢   Sale of 1 property (2019)
â€¢   Redevelopment of Bungree property â€“ demolishment and building of two for purpose built dwellings (2020)
â€¢   Sale of 2 Bungree properties (Oct/Nov 2020) sales are part of the retire and replacement plan.
â€¢   Apply to NSW AHO â€“ EOI Growth Provider â€“ successful 
Current Project 2021:
â€¢   Redevelopment of a Bungree property for two new for purpose built dwellings. Completed November 2021.
â€¢   Apply to NSW AHO ACHIF Capital Funding for redevelopment â€“ successful 
â€¢   Purchase land for redevelopment for two new for purpose built dwellings, as of 10 November 2021 contracts exchanged. 
â€¢   Bungree properties valuated - completed October 2021. 
â€¢   Currently investigate Asset Management Systems to purchase.
â€¢   Resubmitted â€“ New ACHIF proposals to AHO for two future redevelopments.
Future Project 2022: 
â€¢   Redevelopment of a Bungree property for two new for purpose built dwellings â€“ ACHIF funding approved
â€¢   In discussions with a Tier 1 CHP for equity and partnership for a new major development on the Central Coast
â€¢   AHO PMT â€“ direct allocation of 10 properties on Central Coast and Lake Macquarie areas due to be completed on 27 May 2022.
Bungree always offers tenants the opportunity to relocate or we wait for vacancy, no tenant is forced to move due to our future growth plans.
Bungree can demonstrate our development achievements and financial sustainability to increase our housing stock that supports our people's needs within our community without government or bank assistance. 
Risk management approaches
Bungree risk Management is a key governance and management function of our company. Bungree's Risk Management Register works towards an integrated risk management program and plan that:
â€¢   Identifies, analyses, prioritises and effectively manages risk in a way that is consistent with our objectives and resources, 
â€¢   Anticipates threats to services and administration systems:
â€¢   Identifies plans that ensure the continuity and rapid recovery of services 
â€¢   Regularly checks the effectiveness of the risk management systems and treatments
â€¢   Ensures Board, management and staff actively support and participate in risk management activities
Our intention is to have: 
â€¢   Compliance with funding requirements and guidelines
â€¢   Compliance with legislative requirements
â€¢   Effective risk management reporting 
â€¢   Immediate reporting of incidents for ensuring staff and client safety and reduce insurance risk exposure.
Risk Areas address in the plan are:
â€¢   Administration/ Information Technology (IT)
â€¢   Finance 
â€¢   Governance
â€¢   Human Resource
â€¢   Legal 
â€¢   Management and operations, Service Delivery
How your plan is operationalised
Bungree plans have been operational since 2019, our plans are 3 year plans, and we have effectively sold, purchased and redeveloped properties at our own expense and financial risk. As listed above we have successfully achieved these without leveraging our assets or with any bank institutional loans. Our plans are due to be reviewed in early 2022.
Operational and Financial Capacity: 
Bungree has long history of providing housing and tenancy support on the Central Coast for over 20 years, property managing for AHO on the Newcastle area for over 6 years, and Karuah LALC and AHO community for over 8 years. 
Bungree is currently property managing for AHO in Karuah and are currently on a direct commercial property management contract with Karuah LALC. Bungree has established and maintained business relationships with contractors in the areas of Raymond Terrace, Karuah and surrounding areas, we also have a relationship with government, local businesses and banks in the area that assist our tenants. 
Bungree has been successfully property managing for AHO in the City of Newcastle areas for over 6 years, again we have established and maintained relationships with both Aboriginal and non-Aboriginal organisations, government agencies, local businesses, health, police, youth programs etc. 
Current Locations 
Bungree currently property manages for AHO, Karuah LALC and NSW DCJ Community Housing are: 
â€¢   Central Coast LGA (AHO, Bungree owned, NSW DCJ)
â€¢   City of Newcastle LGA (AHO)
â€¢   Port Stephens LGA (Karuah LALC and AHO ) 
Bungree currently holds all financial risk since 2015 for all properties, Bungree receives a subsidy for the Karuah LALC properties from AHO during our Sub Lease arrangements and under our direct commercial contract. 
Locations identified for future growth 
Bungree future growth is to property manage in our current and connected areas such as: 
â€¢   Central Coast LGA (current and for growth)
â€¢   City of Newcastle LGA (current and for growth)
â€¢   Port Stephens (current and for growth) (AHO and commercial contract with Karuah LALC)
â€¢   Lake MacQuarrie LGA (identified for growth)
â€¢   Cessnock LGA (identified for growth)
â€¢   Maitland LGA (identified for growth)
Bungree has identified our current areas of property management as we have well established relationships and have continued to manage the properties and support our tenants within the local community. 
New identified locations is due to our already established connections and service delivery in those areas. Bungree property manages on the Central Coast, Newcastle and Karuah areas between those LGA's we have three local government areas that have high Aboriginal populations that should have access Aboriginal services and support.
â€¢   Lake Macquarie LGA â€“ Bungree currently delivers services within the areas of Morisset, Toronto, Swansea and Belmont areas. Bungree also has strong relationships with both Aboriginal and Non Aboriginal services in the area, such as Muloobinba Aboriginal Corporation, Awabakal Limited, Daramulen Aboriginal Home Care, Department of Education, NSW Police, Compass Housing, Specialist Homelessness Services Newcastle and Health agencies. Lake Macquarrie is located 30 minutes from our office base at Tuggerah.
â€¢   Cessnock LGA: Bungree does not currently deliver any services in this area however we have the knowledge and experience to establish partnership with local agencies such as Bukuma Neighbourhood Centre, Wonnarua Nation Aboriginal Corporation, Daramulen Aboriginal Home Care, Kurri Kurri Community Health and services to support the tenants. Cessnock is located 40/45 minutes from our office base at Tuggerah. 
â€¢   Maitland LGA: Bungree does not current deliver any services in this area however we have the knowledge and experience to establish partnership with local agencies such as the Daramulen Aboriginal Home Care, Mindaribba LALC, Bukuma Neighbourhood Centre, and services to support the tenants. Maitland is located 40/45 minutes from our office base at Tuggerah.
â€¢   Newcastle LGA: Bungree is already established in the area as a Housing provider for AHO properties we have strong connections and ties with Aboriginal and Non Aboriginal agencies and government departments. We have contacts with Daramulen Aboriginal Home Care, Wandiyali, Aboriginal Legal Services, Newcastle PCYC, Awabakal Limited, Specialist Homelessness Services, Muloobinba Aboriginal Corporation, Housing NSW Newcastle, Aboriginal Housing Office Newcastle, NSW DCJ Aboriginal staff Newcastle office. Newcastle area is located 30/40 minutes from our office base in Tuggerah.
Bungree has a strong relationship with New England, Hunter and Central Coast Primary Health Network, Aboriginal staff based on hospitals and health care units through the newly identified and current locations.
Service Delivery / Tenant Support:
Bungree has extensive experience identifying and addressing issues and concerns impacting our clients, participants and tenants that may require additional supports and services. The majority of Bungree programs are in home services that deliver supports to sustain the home and family, our services support the goals of the client, participant, tenant, carers and families. 
Bungree currently delivers 28 funded services and programs that support both in home services and advocacy and referral to other services. Bungree's Specialist Homelessness Services (SHS) supports Aboriginal people at risk of homelessness or are homeless, couch surfing. Couch surfing does impact on overcrowding which Bungree SHS assist those to gain temporary accommodation, navigate the necessary housing application and rental processes. Bungree also delivers the My Age Care Assistance with Care and Housing program which targets the over 50yr who are homeless, at risk of homelessness, hoarder and squalor clients to assist to either gain accommodation or sustain current tenancies. 
If a tenant requires assistant with in home services and community engagement, Bungree is able to assist with referrals and support internally and also to external agencies for support and services. 
Also listed in the Tenant Handbook as all Bungree services and contact list to external Aboriginal and Non Aboriginal agencies.
Identify and describe their formal and informal referral pathways 
Bungree currently received formal referrals from the Department of Community and Justice for both the Intensive Family Based Services, Specialist Homelessness Services (Links2home, self-referral), NSW Health Assessment Team (Home Care Packages), Commonwealth Government â€“ Regional Assessors for My Age Care programs and services. Education Gaps Programs (self-referrals, schools both public and high, NSW government departments, NSW Juvenile Justice, NSW Police etc), Transport (My Age Care, self-referrals, government agencies, NGO etc).
People seeking assistance with housing will be assisted by the Specialist Homelessness Services Team. Bungree is also the case management service contracted with Pacific Link for the Together Home program participants both Aboriginal and non-Aboriginal participants to support their tenancies and complex needs. (Targets rough sleepers).
Bungree also has a formal MOU with Central Coast Local Health District CCHLD, with a partnership with Daramulen Aboriginal Home Care, Bungree is represented on the CCLHD Aboriginal Advisory Committee, NSW Police Aboriginal Advisory Committee, NSW DCJ District Local Implementation Group committee for Specialist Homelessness Services etc 
Current service delivery footprint
Bungree currently delivers 28 funded services and programs on the Central Coast, Lake Macquarie, Newcastle and Karuah areas. 
Bungree delivers on the Central Coast: 
â€¢   My Age Care Programs and Service's (11 programs) Aboriginal people 
â€¢   Home Care Packages (Level 1-4 care packages) Aboriginal and Non Aboriginal people 
â€¢   Transport for NSW â€“ My Age Care, Disadvantage Community, Disability â€“ Aboriginal people
â€¢   Intensive Family Based Services â€“ DCJ referrals only â€“ Aboriginal families
â€¢   Specialist Homelessness Services â€“ Aboriginal people
â€¢   Education Gaps Program â€“ Aboriginal people
â€¢   Disability Services â€“ (13 activities) Aboriginal and non-Aboriginal people 
â€¢   Housing Program â€“ social, affordable housing and transitional housing
â€¢   Population Health â€“ Go4Fun contract service / program with Central Coast Local Health District - NEW
Lake Macquarie Area 
â€¢   Education Gaps Program â€“ Youth Worker, Employment Worker and Education Worker 
â€¢   Disability Services 
Central Coast, Newcastle and Karuah Areas
â€¢   Housing 
Current cohorts serviced
Bungree current service cohort covers from birth to dead, Bungree services and programs cover all age groups of our people who are considered the most vulnerable. My Age Care program to Home Care Packages assists our ageing with programs and services to live semi independently in their home, Home Care Packages is for clients who required more specialised services in the home and as they move towards end of live. Aboriginal Preservation Family Services assists families whose child/ren are at risk of removal, child/ren being returned back to family and supporting child/ren in OOHC placements. Specialist Homelessness Services assist those who are at risk of homelessness or are homelessness, rough sleeping this expands all age groups, Transport also covers from our young to ageing to disability clients, Education Gaps Program engages with families, children, youth and adults, Disability services assist both young children and adults. 
How they would service tenants and communities in proposed locations for growth as identified.
Bungree currently delivers the Education Gaps Program in the Lake Macquarie area and have strong connections established in the current locations and also in the new identified areas. 
Bungree has connections with Specialist Homelessness Services that includes services for youth, pregnant singles, men, emergency accommodations, Housing NSW across NSW, Bungree has a working partnership with Daramulen Aboriginal Home Care services that are the largest age care provider across all the newly identified areas. Bungree also has working relationships with other ngo funded intensive based services for young people, families, and OOHC service providers. 
As stated above Bungree would establish a satellite office in any of the locations for every 150 housing stock transferred, so our staff would visible in the community for tenancy management and support. 
Bungree has been successfully property managing the Karuah LALC community for over eight (8) years, in that time Bungree has given back to the community by the way of partnering with NSW TAFE to establish a community garden, Sponsoring of local teams for the NSW Koori Knockout and the Elders Olympics, Bungree was also successful gaining a NSW DCJ grant to supply a $50, 000 new play area for the community. 
Bungree would arrange office space to meet and greet with the tenants, hold tenant meetings/forums regarding Bungree and who we are and how we can support not only their tenancy but with any other concerns they may have. 
Bungree has always been a case manager as well as a tenant manager, this is how we have been able to sustain our long term tenancies and assist those in our transitional accommodation to long term housing.
Organisational Capacity and Governance: 
Please refer to Bungree Organisational Structure/Chart. Bungree currently has under 100 properties combined that are owned and property managed on behalf of other agencies. As stated above Bungree will increase our staffing ratio for every 150 properties. Staff will be recruited and required to be qualified or be willing study formally, with support.
All Bungree staff across our programs and services are formally trained and are required to identified professional development opportunities annually as part of their Annual Work Performance which is conducted externally.
Bungree currently has highly qualified staff in our Housing, Specialist Homelessness Services teams x 5 and Coordinator Assistance with Care and Housing, all these staff work collaborative when they are assisting clients or participants across services and when they conduct outreach services to our large neighbour centres and homeless shelters. Bungree has recently employed a Together Home Program Case Worker that case manages the rough sleeper program with Pacific Link.
Though we have only 1 staff member for the housing team, this staff member is supported by staff across our other teams when housing inspections are to be conducted. 
Bungree only contracts out to professional contractors such as electricians, plumbers, roofers, flooring companies, painters etc. 
How Bungree's organisation structure, supports its ability to operate legally and ethically and in the best interests of tenants 
Bungree Board and staff are governed by a suite of Company Policies and Procedures.Housing Policies that govern the Bungree Board, Staff and Tenants are: 
1.   Bungree Housing Policies and Procedures Manual 2022
2.   Bungree Tenant Handbook 
3.   Bungree Tenancy Management Policy (Establishing) 
4.   Bungree Tenancy Management Policy (End a Tenancy) 
5.   Bungree Access to Social Housing Policy 
6.   Bungree Allocation of Social Housing (AHO and Bungree) 
7.   Bungree Affordable Housing Policy (AHO and Bungree) 
8.   Bungree Rent Policy 
9.   Bungree Asset Maintenance
10.   Bungree Mandatory Notification (Keeping Clients Safe) Policy
11. Bungree Housing Application 
12. Bungree NRSCH - Regulatory Notification Policy Statement 
Bungree also hold the following accreditations and registration under other legislative requirements such as:
1.   NDIS provider with NDIS Quality and Safeguards Commission under section 73ZS of the National Disability Insurance Scheme Act 
2.   The Age Care Act 1997 which governs our My Age Care programs and services. 
3.   NRSCH since 2015 currently being assessed as a Tier 2 provider</t>
  </si>
  <si>
    <t>Bungree - 3 Fines Template(2).docx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</si>
</sst>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18" fillId="0" borderId="0" xfId="0" applyFont="1"/>
    <xf numFmtId="0" fontId="16" fillId="0" borderId="11" xfId="0" applyFont="1" applyBorder="1" applyAlignment="1">
      <alignment horizontal="left" vertical="top" wrapText="1"/>
    </xf>
    <xf numFmtId="0" fontId="0" fillId="0" borderId="10" xfId="0"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9" fillId="0" borderId="10" xfId="0" applyFont="1" applyBorder="1" applyAlignment="1">
      <alignment horizontal="left" vertical="top" wrapText="1"/>
    </xf>
    <xf numFmtId="0" fontId="16" fillId="0" borderId="13" xfId="0" applyFont="1" applyBorder="1" applyAlignment="1">
      <alignment horizontal="left" vertical="top" wrapText="1"/>
    </xf>
    <xf numFmtId="15" fontId="0" fillId="0" borderId="10" xfId="0" applyNumberFormat="1" applyBorder="1" applyAlignment="1">
      <alignment horizontal="left" vertical="top" wrapText="1"/>
    </xf>
    <xf numFmtId="0" fontId="16" fillId="0" borderId="11" xfId="0" applyFont="1" applyBorder="1" applyAlignment="1">
      <alignment horizontal="left" vertical="top" wrapText="1"/>
    </xf>
    <xf numFmtId="0" fontId="16" fillId="0" borderId="13" xfId="0" applyFont="1" applyBorder="1" applyAlignment="1">
      <alignment horizontal="left" vertical="top" wrapText="1"/>
    </xf>
    <xf numFmtId="0" fontId="16" fillId="0" borderId="12"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50"/>
  <sheetViews>
    <sheetView tabSelected="1" workbookViewId="0">
      <selection activeCell="B4" sqref="B4"/>
    </sheetView>
  </sheetViews>
  <sheetFormatPr defaultRowHeight="14.45"/>
  <cols>
    <col min="1" max="1" width="18.42578125" bestFit="1" customWidth="1"/>
    <col min="2" max="2" width="35.5703125" bestFit="1" customWidth="1"/>
    <col min="3" max="3" width="14.42578125" bestFit="1" customWidth="1"/>
    <col min="4" max="4" width="11.42578125" bestFit="1" customWidth="1"/>
    <col min="5" max="5" width="12" bestFit="1" customWidth="1"/>
    <col min="6" max="6" width="10" bestFit="1" customWidth="1"/>
    <col min="7" max="7" width="24.7109375" bestFit="1" customWidth="1"/>
    <col min="8" max="8" width="19.85546875" bestFit="1" customWidth="1"/>
    <col min="9" max="10" width="35.5703125" bestFit="1" customWidth="1"/>
    <col min="11" max="11" width="12.7109375" bestFit="1" customWidth="1"/>
    <col min="12" max="12" width="23.7109375" bestFit="1" customWidth="1"/>
    <col min="13" max="13" width="35.5703125" bestFit="1" customWidth="1"/>
    <col min="14" max="14" width="11.5703125" bestFit="1" customWidth="1"/>
    <col min="15" max="15" width="18.7109375" bestFit="1" customWidth="1"/>
    <col min="16" max="17" width="35.5703125" bestFit="1" customWidth="1"/>
    <col min="18" max="18" width="19.85546875" bestFit="1" customWidth="1"/>
    <col min="19" max="19" width="20.42578125" bestFit="1" customWidth="1"/>
    <col min="20" max="20" width="13.5703125" bestFit="1" customWidth="1"/>
    <col min="21" max="21" width="8.7109375" bestFit="1" customWidth="1"/>
    <col min="22" max="22" width="10.140625" bestFit="1" customWidth="1"/>
    <col min="23" max="23" width="13.85546875" bestFit="1" customWidth="1"/>
    <col min="24" max="24" width="14.28515625" bestFit="1" customWidth="1"/>
    <col min="25" max="27" width="35.5703125" bestFit="1" customWidth="1"/>
    <col min="28" max="28" width="25.7109375" bestFit="1" customWidth="1"/>
    <col min="29" max="29" width="23.28515625" bestFit="1" customWidth="1"/>
    <col min="30" max="50" width="35.5703125" bestFit="1" customWidth="1"/>
    <col min="51" max="51" width="29.5703125" bestFit="1" customWidth="1"/>
    <col min="52" max="84" width="35.5703125" bestFit="1" customWidth="1"/>
  </cols>
  <sheetData>
    <row r="1" spans="1:84" ht="31.15">
      <c r="A1" s="1" t="s">
        <v>0</v>
      </c>
    </row>
    <row r="3" spans="1:84" ht="14.45" customHeight="1">
      <c r="A3" s="2" t="s">
        <v>1</v>
      </c>
      <c r="B3" s="5"/>
    </row>
    <row r="4" spans="1:84">
      <c r="A4" s="4" t="s">
        <v>2</v>
      </c>
      <c r="B4" s="3" t="s">
        <v>3</v>
      </c>
    </row>
    <row r="5" spans="1:84">
      <c r="A5" s="4" t="s">
        <v>4</v>
      </c>
      <c r="B5" s="3" t="s">
        <v>5</v>
      </c>
    </row>
    <row r="6" spans="1:84">
      <c r="A6" s="4" t="s">
        <v>6</v>
      </c>
      <c r="B6" s="8">
        <v>44809</v>
      </c>
    </row>
    <row r="7" spans="1:84" ht="14.45" customHeight="1">
      <c r="A7" s="2" t="s">
        <v>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5"/>
    </row>
    <row r="8" spans="1:84" ht="14.45" customHeight="1">
      <c r="A8" s="4" t="s">
        <v>8</v>
      </c>
      <c r="B8" s="4" t="s">
        <v>9</v>
      </c>
      <c r="C8" s="4" t="s">
        <v>10</v>
      </c>
      <c r="D8" s="9" t="s">
        <v>11</v>
      </c>
      <c r="E8" s="10"/>
      <c r="F8" s="10"/>
      <c r="G8" s="10"/>
      <c r="H8" s="11"/>
      <c r="I8" s="9" t="s">
        <v>12</v>
      </c>
      <c r="J8" s="10"/>
      <c r="K8" s="10"/>
      <c r="L8" s="10"/>
      <c r="M8" s="10"/>
      <c r="N8" s="10"/>
      <c r="O8" s="10"/>
      <c r="P8" s="10"/>
      <c r="Q8" s="10"/>
      <c r="R8" s="10"/>
      <c r="S8" s="10"/>
      <c r="T8" s="10"/>
      <c r="U8" s="10"/>
      <c r="V8" s="10"/>
      <c r="W8" s="10"/>
      <c r="X8" s="10"/>
      <c r="Y8" s="10"/>
      <c r="Z8" s="10"/>
      <c r="AA8" s="11"/>
      <c r="AB8" s="4" t="s">
        <v>13</v>
      </c>
      <c r="AC8" s="4" t="s">
        <v>14</v>
      </c>
      <c r="AD8" s="9" t="s">
        <v>15</v>
      </c>
      <c r="AE8" s="10"/>
      <c r="AF8" s="10"/>
      <c r="AG8" s="10"/>
      <c r="AH8" s="10"/>
      <c r="AI8" s="10"/>
      <c r="AJ8" s="10"/>
      <c r="AK8" s="10"/>
      <c r="AL8" s="10"/>
      <c r="AM8" s="10"/>
      <c r="AN8" s="10"/>
      <c r="AO8" s="10"/>
      <c r="AP8" s="10"/>
      <c r="AQ8" s="10"/>
      <c r="AR8" s="10"/>
      <c r="AS8" s="10"/>
      <c r="AT8" s="10"/>
      <c r="AU8" s="10"/>
      <c r="AV8" s="10"/>
      <c r="AW8" s="10"/>
      <c r="AX8" s="10"/>
      <c r="AY8" s="10"/>
      <c r="AZ8" s="11"/>
      <c r="BA8" s="9" t="s">
        <v>16</v>
      </c>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1"/>
    </row>
    <row r="9" spans="1:84" ht="43.15">
      <c r="A9" s="4"/>
      <c r="B9" s="4"/>
      <c r="C9" s="4"/>
      <c r="D9" s="4" t="s">
        <v>17</v>
      </c>
      <c r="E9" s="4" t="s">
        <v>18</v>
      </c>
      <c r="F9" s="4" t="s">
        <v>19</v>
      </c>
      <c r="G9" s="4" t="s">
        <v>20</v>
      </c>
      <c r="H9" s="4" t="s">
        <v>21</v>
      </c>
      <c r="I9" s="4" t="s">
        <v>22</v>
      </c>
      <c r="J9" s="4" t="s">
        <v>23</v>
      </c>
      <c r="K9" s="4" t="s">
        <v>24</v>
      </c>
      <c r="L9" s="4" t="s">
        <v>25</v>
      </c>
      <c r="M9" s="4" t="s">
        <v>26</v>
      </c>
      <c r="N9" s="4" t="s">
        <v>27</v>
      </c>
      <c r="O9" s="4" t="s">
        <v>28</v>
      </c>
      <c r="P9" s="4" t="s">
        <v>29</v>
      </c>
      <c r="Q9" s="4" t="s">
        <v>30</v>
      </c>
      <c r="R9" s="4" t="s">
        <v>31</v>
      </c>
      <c r="S9" s="4" t="s">
        <v>32</v>
      </c>
      <c r="T9" s="4" t="s">
        <v>33</v>
      </c>
      <c r="U9" s="4" t="s">
        <v>34</v>
      </c>
      <c r="V9" s="4" t="s">
        <v>35</v>
      </c>
      <c r="W9" s="4" t="s">
        <v>36</v>
      </c>
      <c r="X9" s="4" t="s">
        <v>37</v>
      </c>
      <c r="Y9" s="4" t="s">
        <v>38</v>
      </c>
      <c r="Z9" s="4" t="s">
        <v>39</v>
      </c>
      <c r="AA9" s="4" t="s">
        <v>40</v>
      </c>
      <c r="AB9" s="4"/>
      <c r="AC9" s="4"/>
      <c r="AD9" s="4" t="s">
        <v>41</v>
      </c>
      <c r="AE9" s="4" t="s">
        <v>42</v>
      </c>
      <c r="AF9" s="4" t="s">
        <v>43</v>
      </c>
      <c r="AG9" s="4" t="s">
        <v>43</v>
      </c>
      <c r="AH9" s="4" t="s">
        <v>43</v>
      </c>
      <c r="AI9" s="4" t="s">
        <v>44</v>
      </c>
      <c r="AJ9" s="4" t="s">
        <v>45</v>
      </c>
      <c r="AK9" s="4" t="s">
        <v>46</v>
      </c>
      <c r="AL9" s="4" t="s">
        <v>47</v>
      </c>
      <c r="AM9" s="4" t="s">
        <v>48</v>
      </c>
      <c r="AN9" s="4" t="s">
        <v>49</v>
      </c>
      <c r="AO9" s="4" t="s">
        <v>50</v>
      </c>
      <c r="AP9" s="4" t="s">
        <v>51</v>
      </c>
      <c r="AQ9" s="4" t="s">
        <v>52</v>
      </c>
      <c r="AR9" s="4" t="s">
        <v>53</v>
      </c>
      <c r="AS9" s="4" t="s">
        <v>54</v>
      </c>
      <c r="AT9" s="4" t="s">
        <v>55</v>
      </c>
      <c r="AU9" s="4" t="s">
        <v>56</v>
      </c>
      <c r="AV9" s="4" t="s">
        <v>57</v>
      </c>
      <c r="AW9" s="4" t="s">
        <v>58</v>
      </c>
      <c r="AX9" s="4" t="s">
        <v>59</v>
      </c>
      <c r="AY9" s="4" t="s">
        <v>60</v>
      </c>
      <c r="AZ9" s="4" t="s">
        <v>61</v>
      </c>
      <c r="BA9" s="4" t="s">
        <v>62</v>
      </c>
      <c r="BB9" s="4" t="s">
        <v>63</v>
      </c>
      <c r="BC9" s="4" t="s">
        <v>64</v>
      </c>
      <c r="BD9" s="4" t="s">
        <v>65</v>
      </c>
      <c r="BE9" s="4" t="s">
        <v>66</v>
      </c>
      <c r="BF9" s="4" t="s">
        <v>67</v>
      </c>
      <c r="BG9" s="4" t="s">
        <v>68</v>
      </c>
      <c r="BH9" s="4" t="s">
        <v>69</v>
      </c>
      <c r="BI9" s="4" t="s">
        <v>70</v>
      </c>
      <c r="BJ9" s="4" t="s">
        <v>71</v>
      </c>
      <c r="BK9" s="4" t="s">
        <v>72</v>
      </c>
      <c r="BL9" s="4" t="s">
        <v>73</v>
      </c>
      <c r="BM9" s="4" t="s">
        <v>74</v>
      </c>
      <c r="BN9" s="4" t="s">
        <v>75</v>
      </c>
      <c r="BO9" s="4" t="s">
        <v>76</v>
      </c>
      <c r="BP9" s="4" t="s">
        <v>77</v>
      </c>
      <c r="BQ9" s="4" t="s">
        <v>78</v>
      </c>
      <c r="BR9" s="4" t="s">
        <v>79</v>
      </c>
      <c r="BS9" s="4" t="s">
        <v>80</v>
      </c>
      <c r="BT9" s="4" t="s">
        <v>81</v>
      </c>
      <c r="BU9" s="4" t="s">
        <v>82</v>
      </c>
      <c r="BV9" s="4" t="s">
        <v>83</v>
      </c>
      <c r="BW9" s="4" t="s">
        <v>84</v>
      </c>
      <c r="BX9" s="4" t="s">
        <v>85</v>
      </c>
      <c r="BY9" s="4" t="s">
        <v>86</v>
      </c>
      <c r="BZ9" s="4" t="s">
        <v>87</v>
      </c>
      <c r="CA9" s="4" t="s">
        <v>88</v>
      </c>
      <c r="CB9" s="4" t="s">
        <v>89</v>
      </c>
      <c r="CC9" s="4" t="s">
        <v>90</v>
      </c>
      <c r="CD9" s="4" t="s">
        <v>91</v>
      </c>
      <c r="CE9" s="4" t="s">
        <v>92</v>
      </c>
      <c r="CF9" s="4" t="s">
        <v>93</v>
      </c>
    </row>
    <row r="10" spans="1:84" ht="216">
      <c r="A10" s="3" t="str">
        <f>"534411"</f>
        <v>534411</v>
      </c>
      <c r="B10" s="3" t="s">
        <v>94</v>
      </c>
      <c r="C10" s="3" t="s">
        <v>95</v>
      </c>
      <c r="D10" s="3" t="s">
        <v>96</v>
      </c>
      <c r="E10" s="3">
        <v>47065314758</v>
      </c>
      <c r="F10" s="3"/>
      <c r="G10" s="3" t="s">
        <v>97</v>
      </c>
      <c r="H10" s="3" t="s">
        <v>98</v>
      </c>
      <c r="I10" s="3" t="s">
        <v>99</v>
      </c>
      <c r="J10" s="3" t="s">
        <v>100</v>
      </c>
      <c r="K10" s="3"/>
      <c r="L10" s="3"/>
      <c r="M10" s="3" t="s">
        <v>101</v>
      </c>
      <c r="N10" s="3" t="s">
        <v>102</v>
      </c>
      <c r="O10" s="3" t="s">
        <v>103</v>
      </c>
      <c r="P10" s="3" t="s">
        <v>104</v>
      </c>
      <c r="Q10" s="3" t="s">
        <v>105</v>
      </c>
      <c r="R10" s="3" t="s">
        <v>106</v>
      </c>
      <c r="S10" s="3" t="s">
        <v>107</v>
      </c>
      <c r="T10" s="3" t="s">
        <v>108</v>
      </c>
      <c r="U10" s="3" t="str">
        <f>"2009"</f>
        <v>2009</v>
      </c>
      <c r="V10" s="3" t="s">
        <v>109</v>
      </c>
      <c r="W10" s="3" t="str">
        <f>"02 8584 7500"</f>
        <v>02 8584 7500</v>
      </c>
      <c r="X10" s="3" t="str">
        <f>""</f>
        <v/>
      </c>
      <c r="Y10" s="3" t="s">
        <v>110</v>
      </c>
      <c r="Z10" s="3" t="s">
        <v>111</v>
      </c>
      <c r="AA10" s="4" t="s">
        <v>112</v>
      </c>
      <c r="AB10" s="3" t="s">
        <v>113</v>
      </c>
      <c r="AC10" s="3" t="s">
        <v>114</v>
      </c>
      <c r="AD10" s="3" t="s">
        <v>115</v>
      </c>
      <c r="AE10" s="3" t="s">
        <v>116</v>
      </c>
      <c r="AF10" s="3">
        <v>687</v>
      </c>
      <c r="AG10" s="3">
        <v>38</v>
      </c>
      <c r="AH10" s="3">
        <v>0</v>
      </c>
      <c r="AI10" s="3" t="s">
        <v>117</v>
      </c>
      <c r="AJ10" s="3" t="s">
        <v>118</v>
      </c>
      <c r="AK10" s="3" t="s">
        <v>119</v>
      </c>
      <c r="AL10" s="3" t="s">
        <v>120</v>
      </c>
      <c r="AM10" s="3" t="s">
        <v>97</v>
      </c>
      <c r="AN10" s="6" t="s">
        <v>121</v>
      </c>
      <c r="AO10" s="6" t="s">
        <v>121</v>
      </c>
      <c r="AP10" s="3" t="s">
        <v>97</v>
      </c>
      <c r="AQ10" s="3" t="s">
        <v>122</v>
      </c>
      <c r="AR10" s="3" t="s">
        <v>123</v>
      </c>
      <c r="AS10" s="3" t="s">
        <v>116</v>
      </c>
      <c r="AT10" s="3" t="s">
        <v>117</v>
      </c>
      <c r="AU10" s="3" t="s">
        <v>118</v>
      </c>
      <c r="AV10" s="3" t="s">
        <v>119</v>
      </c>
      <c r="AW10" s="3" t="s">
        <v>124</v>
      </c>
      <c r="AX10" s="3" t="s">
        <v>125</v>
      </c>
      <c r="AY10" s="3" t="s">
        <v>124</v>
      </c>
      <c r="AZ10" s="3" t="s">
        <v>126</v>
      </c>
      <c r="BA10" s="3" t="s">
        <v>97</v>
      </c>
      <c r="BB10" s="3" t="s">
        <v>97</v>
      </c>
      <c r="BC10" s="3" t="s">
        <v>97</v>
      </c>
      <c r="BD10" s="3" t="s">
        <v>127</v>
      </c>
      <c r="BE10" s="3" t="s">
        <v>127</v>
      </c>
      <c r="BF10" s="3" t="s">
        <v>97</v>
      </c>
      <c r="BG10" s="3" t="s">
        <v>97</v>
      </c>
      <c r="BH10" s="3" t="s">
        <v>97</v>
      </c>
      <c r="BI10" s="3" t="s">
        <v>97</v>
      </c>
      <c r="BJ10" s="3" t="s">
        <v>97</v>
      </c>
      <c r="BK10" s="3" t="s">
        <v>97</v>
      </c>
      <c r="BL10" s="3" t="s">
        <v>97</v>
      </c>
      <c r="BM10" s="3" t="s">
        <v>97</v>
      </c>
      <c r="BN10" s="3" t="s">
        <v>97</v>
      </c>
      <c r="BO10" s="3" t="s">
        <v>97</v>
      </c>
      <c r="BP10" s="3" t="s">
        <v>97</v>
      </c>
      <c r="BQ10" s="3" t="s">
        <v>97</v>
      </c>
      <c r="BR10" s="3" t="s">
        <v>97</v>
      </c>
      <c r="BS10" s="3" t="s">
        <v>97</v>
      </c>
      <c r="BT10" s="3" t="s">
        <v>127</v>
      </c>
      <c r="BU10" s="3" t="s">
        <v>127</v>
      </c>
      <c r="BV10" s="3" t="s">
        <v>97</v>
      </c>
      <c r="BW10" s="3" t="s">
        <v>97</v>
      </c>
      <c r="BX10" s="3" t="s">
        <v>97</v>
      </c>
      <c r="BY10" s="3" t="s">
        <v>97</v>
      </c>
      <c r="BZ10" s="3" t="s">
        <v>97</v>
      </c>
      <c r="CA10" s="3" t="s">
        <v>97</v>
      </c>
      <c r="CB10" s="3" t="s">
        <v>97</v>
      </c>
      <c r="CC10" s="3" t="s">
        <v>97</v>
      </c>
      <c r="CD10" s="3" t="s">
        <v>97</v>
      </c>
      <c r="CE10" s="3" t="s">
        <v>97</v>
      </c>
      <c r="CF10" s="3" t="s">
        <v>97</v>
      </c>
    </row>
    <row r="11" spans="1:84" ht="409.6">
      <c r="A11" s="3" t="str">
        <f>"534441"</f>
        <v>534441</v>
      </c>
      <c r="B11" s="3" t="s">
        <v>128</v>
      </c>
      <c r="C11" s="3" t="s">
        <v>95</v>
      </c>
      <c r="D11" s="3" t="s">
        <v>96</v>
      </c>
      <c r="E11" s="3">
        <v>39861993468</v>
      </c>
      <c r="F11" s="3">
        <v>140152398</v>
      </c>
      <c r="G11" s="3" t="s">
        <v>97</v>
      </c>
      <c r="H11" s="3" t="s">
        <v>129</v>
      </c>
      <c r="I11" s="3" t="s">
        <v>130</v>
      </c>
      <c r="J11" s="3" t="s">
        <v>130</v>
      </c>
      <c r="K11" s="3"/>
      <c r="L11" s="3"/>
      <c r="M11" s="3" t="s">
        <v>131</v>
      </c>
      <c r="N11" s="3" t="s">
        <v>132</v>
      </c>
      <c r="O11" s="3" t="s">
        <v>133</v>
      </c>
      <c r="P11" s="3" t="s">
        <v>134</v>
      </c>
      <c r="Q11" s="3" t="s">
        <v>135</v>
      </c>
      <c r="R11" s="3"/>
      <c r="S11" s="3" t="s">
        <v>136</v>
      </c>
      <c r="T11" s="3" t="s">
        <v>108</v>
      </c>
      <c r="U11" s="3" t="str">
        <f>"2000"</f>
        <v>2000</v>
      </c>
      <c r="V11" s="3" t="s">
        <v>109</v>
      </c>
      <c r="W11" s="3" t="str">
        <f>"02 9356 9200"</f>
        <v>02 9356 9200</v>
      </c>
      <c r="X11" s="3" t="str">
        <f>"0416324131"</f>
        <v>0416324131</v>
      </c>
      <c r="Y11" s="3" t="s">
        <v>137</v>
      </c>
      <c r="Z11" s="3" t="s">
        <v>138</v>
      </c>
      <c r="AA11" s="4" t="s">
        <v>139</v>
      </c>
      <c r="AB11" s="3" t="s">
        <v>113</v>
      </c>
      <c r="AC11" s="3" t="s">
        <v>114</v>
      </c>
      <c r="AD11" s="3" t="s">
        <v>140</v>
      </c>
      <c r="AE11" s="3" t="s">
        <v>141</v>
      </c>
      <c r="AF11" s="3" t="s">
        <v>142</v>
      </c>
      <c r="AG11" s="3" t="s">
        <v>142</v>
      </c>
      <c r="AH11" s="3" t="s">
        <v>142</v>
      </c>
      <c r="AI11" s="3" t="s">
        <v>143</v>
      </c>
      <c r="AJ11" s="3" t="s">
        <v>144</v>
      </c>
      <c r="AK11" s="3" t="s">
        <v>145</v>
      </c>
      <c r="AL11" s="3" t="s">
        <v>146</v>
      </c>
      <c r="AM11" s="3" t="s">
        <v>97</v>
      </c>
      <c r="AN11" s="6" t="s">
        <v>121</v>
      </c>
      <c r="AO11" s="6" t="s">
        <v>121</v>
      </c>
      <c r="AP11" s="3" t="s">
        <v>127</v>
      </c>
      <c r="AQ11" s="3" t="s">
        <v>147</v>
      </c>
      <c r="AR11" s="3" t="s">
        <v>148</v>
      </c>
      <c r="AS11" s="3" t="s">
        <v>116</v>
      </c>
      <c r="AT11" s="3" t="s">
        <v>143</v>
      </c>
      <c r="AU11" s="3" t="s">
        <v>149</v>
      </c>
      <c r="AV11" s="3" t="s">
        <v>150</v>
      </c>
      <c r="AW11" s="3" t="s">
        <v>124</v>
      </c>
      <c r="AX11" s="3" t="s">
        <v>151</v>
      </c>
      <c r="AY11" s="3" t="s">
        <v>124</v>
      </c>
      <c r="AZ11" s="3" t="s">
        <v>126</v>
      </c>
      <c r="BA11" s="3" t="s">
        <v>97</v>
      </c>
      <c r="BB11" s="3" t="s">
        <v>97</v>
      </c>
      <c r="BC11" s="3" t="s">
        <v>97</v>
      </c>
      <c r="BD11" s="3" t="s">
        <v>127</v>
      </c>
      <c r="BE11" s="3" t="s">
        <v>97</v>
      </c>
      <c r="BF11" s="3" t="s">
        <v>127</v>
      </c>
      <c r="BG11" s="3" t="s">
        <v>97</v>
      </c>
      <c r="BH11" s="3" t="s">
        <v>97</v>
      </c>
      <c r="BI11" s="3" t="s">
        <v>97</v>
      </c>
      <c r="BJ11" s="3" t="s">
        <v>97</v>
      </c>
      <c r="BK11" s="3" t="s">
        <v>97</v>
      </c>
      <c r="BL11" s="3" t="s">
        <v>97</v>
      </c>
      <c r="BM11" s="3" t="s">
        <v>97</v>
      </c>
      <c r="BN11" s="3" t="s">
        <v>97</v>
      </c>
      <c r="BO11" s="3" t="s">
        <v>97</v>
      </c>
      <c r="BP11" s="3" t="s">
        <v>97</v>
      </c>
      <c r="BQ11" s="3" t="s">
        <v>127</v>
      </c>
      <c r="BR11" s="3" t="s">
        <v>97</v>
      </c>
      <c r="BS11" s="3" t="s">
        <v>97</v>
      </c>
      <c r="BT11" s="3" t="s">
        <v>127</v>
      </c>
      <c r="BU11" s="3" t="s">
        <v>127</v>
      </c>
      <c r="BV11" s="3" t="s">
        <v>127</v>
      </c>
      <c r="BW11" s="3" t="s">
        <v>97</v>
      </c>
      <c r="BX11" s="3" t="s">
        <v>127</v>
      </c>
      <c r="BY11" s="3" t="s">
        <v>97</v>
      </c>
      <c r="BZ11" s="3" t="s">
        <v>97</v>
      </c>
      <c r="CA11" s="3" t="s">
        <v>127</v>
      </c>
      <c r="CB11" s="3" t="s">
        <v>127</v>
      </c>
      <c r="CC11" s="3" t="s">
        <v>127</v>
      </c>
      <c r="CD11" s="3" t="s">
        <v>97</v>
      </c>
      <c r="CE11" s="3" t="s">
        <v>127</v>
      </c>
      <c r="CF11" s="3" t="s">
        <v>97</v>
      </c>
    </row>
    <row r="12" spans="1:84" ht="409.6">
      <c r="A12" s="3" t="str">
        <f>"535441"</f>
        <v>535441</v>
      </c>
      <c r="B12" s="3" t="s">
        <v>152</v>
      </c>
      <c r="C12" s="3" t="s">
        <v>95</v>
      </c>
      <c r="D12" s="3" t="s">
        <v>96</v>
      </c>
      <c r="E12" s="3">
        <v>55760055094</v>
      </c>
      <c r="F12" s="3">
        <v>135570955</v>
      </c>
      <c r="G12" s="3" t="s">
        <v>97</v>
      </c>
      <c r="H12" s="3" t="s">
        <v>98</v>
      </c>
      <c r="I12" s="3" t="s">
        <v>153</v>
      </c>
      <c r="J12" s="3" t="s">
        <v>154</v>
      </c>
      <c r="K12" s="3"/>
      <c r="L12" s="3"/>
      <c r="M12" s="3" t="s">
        <v>155</v>
      </c>
      <c r="N12" s="3" t="s">
        <v>132</v>
      </c>
      <c r="O12" s="3" t="s">
        <v>156</v>
      </c>
      <c r="P12" s="3" t="s">
        <v>157</v>
      </c>
      <c r="Q12" s="3" t="s">
        <v>158</v>
      </c>
      <c r="R12" s="3"/>
      <c r="S12" s="3" t="s">
        <v>159</v>
      </c>
      <c r="T12" s="3" t="s">
        <v>108</v>
      </c>
      <c r="U12" s="3" t="str">
        <f>"2000"</f>
        <v>2000</v>
      </c>
      <c r="V12" s="3" t="s">
        <v>109</v>
      </c>
      <c r="W12" s="3" t="str">
        <f>"02 8324 0816"</f>
        <v>02 8324 0816</v>
      </c>
      <c r="X12" s="3" t="str">
        <f>"0414766788"</f>
        <v>0414766788</v>
      </c>
      <c r="Y12" s="3" t="s">
        <v>160</v>
      </c>
      <c r="Z12" s="3" t="s">
        <v>161</v>
      </c>
      <c r="AA12" s="4" t="s">
        <v>162</v>
      </c>
      <c r="AB12" s="3" t="s">
        <v>113</v>
      </c>
      <c r="AC12" s="3" t="s">
        <v>114</v>
      </c>
      <c r="AD12" s="3" t="s">
        <v>163</v>
      </c>
      <c r="AE12" s="3" t="s">
        <v>116</v>
      </c>
      <c r="AF12" s="3">
        <v>239</v>
      </c>
      <c r="AG12" s="3">
        <v>1746</v>
      </c>
      <c r="AH12" s="3" t="s">
        <v>164</v>
      </c>
      <c r="AI12" s="3" t="s">
        <v>165</v>
      </c>
      <c r="AJ12" s="3" t="s">
        <v>144</v>
      </c>
      <c r="AK12" s="3" t="s">
        <v>166</v>
      </c>
      <c r="AL12" s="3" t="s">
        <v>167</v>
      </c>
      <c r="AM12" s="3" t="s">
        <v>97</v>
      </c>
      <c r="AN12" s="6" t="s">
        <v>121</v>
      </c>
      <c r="AO12" s="6" t="s">
        <v>121</v>
      </c>
      <c r="AP12" s="3" t="s">
        <v>127</v>
      </c>
      <c r="AQ12" s="3" t="s">
        <v>168</v>
      </c>
      <c r="AR12" s="3" t="s">
        <v>169</v>
      </c>
      <c r="AS12" s="3" t="s">
        <v>116</v>
      </c>
      <c r="AT12" s="3" t="s">
        <v>165</v>
      </c>
      <c r="AU12" s="3" t="s">
        <v>144</v>
      </c>
      <c r="AV12" s="3" t="s">
        <v>170</v>
      </c>
      <c r="AW12" s="3" t="s">
        <v>124</v>
      </c>
      <c r="AX12" s="3" t="s">
        <v>171</v>
      </c>
      <c r="AY12" s="3" t="s">
        <v>124</v>
      </c>
      <c r="AZ12" s="3" t="s">
        <v>126</v>
      </c>
      <c r="BA12" s="3" t="s">
        <v>127</v>
      </c>
      <c r="BB12" s="3" t="s">
        <v>97</v>
      </c>
      <c r="BC12" s="3" t="s">
        <v>127</v>
      </c>
      <c r="BD12" s="3" t="s">
        <v>127</v>
      </c>
      <c r="BE12" s="3" t="s">
        <v>127</v>
      </c>
      <c r="BF12" s="3" t="s">
        <v>127</v>
      </c>
      <c r="BG12" s="3" t="s">
        <v>97</v>
      </c>
      <c r="BH12" s="3" t="s">
        <v>97</v>
      </c>
      <c r="BI12" s="3" t="s">
        <v>97</v>
      </c>
      <c r="BJ12" s="3" t="s">
        <v>97</v>
      </c>
      <c r="BK12" s="3" t="s">
        <v>97</v>
      </c>
      <c r="BL12" s="3" t="s">
        <v>97</v>
      </c>
      <c r="BM12" s="3" t="s">
        <v>97</v>
      </c>
      <c r="BN12" s="3" t="s">
        <v>97</v>
      </c>
      <c r="BO12" s="3" t="s">
        <v>97</v>
      </c>
      <c r="BP12" s="3" t="s">
        <v>97</v>
      </c>
      <c r="BQ12" s="3" t="s">
        <v>127</v>
      </c>
      <c r="BR12" s="3" t="s">
        <v>97</v>
      </c>
      <c r="BS12" s="3" t="s">
        <v>127</v>
      </c>
      <c r="BT12" s="3" t="s">
        <v>127</v>
      </c>
      <c r="BU12" s="3" t="s">
        <v>127</v>
      </c>
      <c r="BV12" s="3" t="s">
        <v>127</v>
      </c>
      <c r="BW12" s="3" t="s">
        <v>97</v>
      </c>
      <c r="BX12" s="3" t="s">
        <v>97</v>
      </c>
      <c r="BY12" s="3" t="s">
        <v>97</v>
      </c>
      <c r="BZ12" s="3" t="s">
        <v>97</v>
      </c>
      <c r="CA12" s="3" t="s">
        <v>97</v>
      </c>
      <c r="CB12" s="3" t="s">
        <v>97</v>
      </c>
      <c r="CC12" s="3" t="s">
        <v>97</v>
      </c>
      <c r="CD12" s="3" t="s">
        <v>97</v>
      </c>
      <c r="CE12" s="3" t="s">
        <v>97</v>
      </c>
      <c r="CF12" s="3" t="s">
        <v>97</v>
      </c>
    </row>
    <row r="13" spans="1:84" ht="273.60000000000002">
      <c r="A13" s="3" t="str">
        <f>"537751"</f>
        <v>537751</v>
      </c>
      <c r="B13" s="3" t="s">
        <v>172</v>
      </c>
      <c r="C13" s="3" t="s">
        <v>95</v>
      </c>
      <c r="D13" s="3" t="s">
        <v>96</v>
      </c>
      <c r="E13" s="3">
        <v>78014531758</v>
      </c>
      <c r="F13" s="3"/>
      <c r="G13" s="3" t="s">
        <v>97</v>
      </c>
      <c r="H13" s="3" t="s">
        <v>98</v>
      </c>
      <c r="I13" s="3" t="s">
        <v>173</v>
      </c>
      <c r="J13" s="3" t="s">
        <v>173</v>
      </c>
      <c r="K13" s="3"/>
      <c r="L13" s="3"/>
      <c r="M13" s="3" t="s">
        <v>174</v>
      </c>
      <c r="N13" s="3" t="s">
        <v>102</v>
      </c>
      <c r="O13" s="3" t="s">
        <v>175</v>
      </c>
      <c r="P13" s="3" t="s">
        <v>176</v>
      </c>
      <c r="Q13" s="3" t="s">
        <v>177</v>
      </c>
      <c r="R13" s="3"/>
      <c r="S13" s="3" t="s">
        <v>178</v>
      </c>
      <c r="T13" s="3" t="s">
        <v>108</v>
      </c>
      <c r="U13" s="3" t="str">
        <f>"2350"</f>
        <v>2350</v>
      </c>
      <c r="V13" s="3" t="s">
        <v>109</v>
      </c>
      <c r="W13" s="3" t="str">
        <f>"02 6772 5133"</f>
        <v>02 6772 5133</v>
      </c>
      <c r="X13" s="3" t="str">
        <f>"0422000170"</f>
        <v>0422000170</v>
      </c>
      <c r="Y13" s="3" t="s">
        <v>179</v>
      </c>
      <c r="Z13" s="3" t="s">
        <v>180</v>
      </c>
      <c r="AA13" s="4" t="s">
        <v>181</v>
      </c>
      <c r="AB13" s="3" t="s">
        <v>113</v>
      </c>
      <c r="AC13" s="3" t="s">
        <v>114</v>
      </c>
      <c r="AD13" s="3" t="s">
        <v>182</v>
      </c>
      <c r="AE13" s="3" t="s">
        <v>116</v>
      </c>
      <c r="AF13" s="3" t="s">
        <v>183</v>
      </c>
      <c r="AG13" s="3" t="s">
        <v>184</v>
      </c>
      <c r="AH13" s="3" t="s">
        <v>185</v>
      </c>
      <c r="AI13" s="3" t="s">
        <v>143</v>
      </c>
      <c r="AJ13" s="3" t="s">
        <v>186</v>
      </c>
      <c r="AK13" s="3" t="s">
        <v>145</v>
      </c>
      <c r="AL13" s="3" t="s">
        <v>187</v>
      </c>
      <c r="AM13" s="3" t="s">
        <v>97</v>
      </c>
      <c r="AN13" s="6" t="s">
        <v>121</v>
      </c>
      <c r="AO13" s="6" t="s">
        <v>121</v>
      </c>
      <c r="AP13" s="3" t="s">
        <v>127</v>
      </c>
      <c r="AQ13" s="3" t="s">
        <v>122</v>
      </c>
      <c r="AR13" s="3" t="s">
        <v>188</v>
      </c>
      <c r="AS13" s="3" t="s">
        <v>116</v>
      </c>
      <c r="AT13" s="3" t="s">
        <v>143</v>
      </c>
      <c r="AU13" s="3" t="s">
        <v>186</v>
      </c>
      <c r="AV13" s="3" t="s">
        <v>145</v>
      </c>
      <c r="AW13" s="3" t="s">
        <v>124</v>
      </c>
      <c r="AX13" s="3" t="s">
        <v>125</v>
      </c>
      <c r="AY13" s="3" t="s">
        <v>124</v>
      </c>
      <c r="AZ13" s="3" t="s">
        <v>126</v>
      </c>
      <c r="BA13" s="3" t="s">
        <v>97</v>
      </c>
      <c r="BB13" s="3" t="s">
        <v>97</v>
      </c>
      <c r="BC13" s="3" t="s">
        <v>97</v>
      </c>
      <c r="BD13" s="3" t="s">
        <v>97</v>
      </c>
      <c r="BE13" s="3" t="s">
        <v>97</v>
      </c>
      <c r="BF13" s="3" t="s">
        <v>97</v>
      </c>
      <c r="BG13" s="3" t="s">
        <v>97</v>
      </c>
      <c r="BH13" s="3" t="s">
        <v>97</v>
      </c>
      <c r="BI13" s="3" t="s">
        <v>97</v>
      </c>
      <c r="BJ13" s="3" t="s">
        <v>97</v>
      </c>
      <c r="BK13" s="3" t="s">
        <v>97</v>
      </c>
      <c r="BL13" s="3" t="s">
        <v>97</v>
      </c>
      <c r="BM13" s="3" t="s">
        <v>97</v>
      </c>
      <c r="BN13" s="3" t="s">
        <v>127</v>
      </c>
      <c r="BO13" s="3" t="s">
        <v>97</v>
      </c>
      <c r="BP13" s="3" t="s">
        <v>97</v>
      </c>
      <c r="BQ13" s="3" t="s">
        <v>97</v>
      </c>
      <c r="BR13" s="3" t="s">
        <v>97</v>
      </c>
      <c r="BS13" s="3" t="s">
        <v>97</v>
      </c>
      <c r="BT13" s="3" t="s">
        <v>97</v>
      </c>
      <c r="BU13" s="3" t="s">
        <v>97</v>
      </c>
      <c r="BV13" s="3" t="s">
        <v>97</v>
      </c>
      <c r="BW13" s="3" t="s">
        <v>97</v>
      </c>
      <c r="BX13" s="3" t="s">
        <v>97</v>
      </c>
      <c r="BY13" s="3" t="s">
        <v>97</v>
      </c>
      <c r="BZ13" s="3" t="s">
        <v>97</v>
      </c>
      <c r="CA13" s="3" t="s">
        <v>97</v>
      </c>
      <c r="CB13" s="3" t="s">
        <v>97</v>
      </c>
      <c r="CC13" s="3" t="s">
        <v>97</v>
      </c>
      <c r="CD13" s="3" t="s">
        <v>127</v>
      </c>
      <c r="CE13" s="3" t="s">
        <v>97</v>
      </c>
      <c r="CF13" s="3" t="s">
        <v>97</v>
      </c>
    </row>
    <row r="14" spans="1:84" ht="409.6">
      <c r="A14" s="3" t="str">
        <f>"544111"</f>
        <v>544111</v>
      </c>
      <c r="B14" s="3" t="s">
        <v>189</v>
      </c>
      <c r="C14" s="3" t="s">
        <v>95</v>
      </c>
      <c r="D14" s="3" t="s">
        <v>96</v>
      </c>
      <c r="E14" s="3">
        <v>13003683261</v>
      </c>
      <c r="F14" s="3"/>
      <c r="G14" s="3" t="s">
        <v>97</v>
      </c>
      <c r="H14" s="3" t="s">
        <v>98</v>
      </c>
      <c r="I14" s="3" t="s">
        <v>190</v>
      </c>
      <c r="J14" s="3" t="s">
        <v>190</v>
      </c>
      <c r="K14" s="3"/>
      <c r="L14" s="3"/>
      <c r="M14" s="3" t="s">
        <v>191</v>
      </c>
      <c r="N14" s="3" t="s">
        <v>192</v>
      </c>
      <c r="O14" s="3" t="s">
        <v>193</v>
      </c>
      <c r="P14" s="3" t="s">
        <v>194</v>
      </c>
      <c r="Q14" s="3" t="s">
        <v>195</v>
      </c>
      <c r="R14" s="3" t="s">
        <v>196</v>
      </c>
      <c r="S14" s="3" t="s">
        <v>136</v>
      </c>
      <c r="T14" s="3" t="s">
        <v>108</v>
      </c>
      <c r="U14" s="3" t="str">
        <f>"2000"</f>
        <v>2000</v>
      </c>
      <c r="V14" s="3" t="s">
        <v>109</v>
      </c>
      <c r="W14" s="3" t="str">
        <f>"02 9219 2095"</f>
        <v>02 9219 2095</v>
      </c>
      <c r="X14" s="3" t="str">
        <f>"0481342435"</f>
        <v>0481342435</v>
      </c>
      <c r="Y14" s="3" t="s">
        <v>197</v>
      </c>
      <c r="Z14" s="3" t="s">
        <v>198</v>
      </c>
      <c r="AA14" s="4" t="s">
        <v>199</v>
      </c>
      <c r="AB14" s="3" t="s">
        <v>113</v>
      </c>
      <c r="AC14" s="3" t="s">
        <v>114</v>
      </c>
      <c r="AD14" s="3" t="s">
        <v>200</v>
      </c>
      <c r="AE14" s="3" t="s">
        <v>116</v>
      </c>
      <c r="AF14" s="3">
        <v>246</v>
      </c>
      <c r="AG14" s="3">
        <v>1733</v>
      </c>
      <c r="AH14" s="3" t="s">
        <v>201</v>
      </c>
      <c r="AI14" s="3" t="s">
        <v>202</v>
      </c>
      <c r="AJ14" s="3" t="s">
        <v>144</v>
      </c>
      <c r="AK14" s="3" t="s">
        <v>150</v>
      </c>
      <c r="AL14" s="3" t="s">
        <v>203</v>
      </c>
      <c r="AM14" s="3" t="s">
        <v>97</v>
      </c>
      <c r="AN14" s="6" t="s">
        <v>121</v>
      </c>
      <c r="AO14" s="6" t="s">
        <v>121</v>
      </c>
      <c r="AP14" s="3" t="s">
        <v>97</v>
      </c>
      <c r="AQ14" s="3" t="s">
        <v>122</v>
      </c>
      <c r="AR14" s="3" t="s">
        <v>204</v>
      </c>
      <c r="AS14" s="3" t="s">
        <v>116</v>
      </c>
      <c r="AT14" s="3" t="s">
        <v>143</v>
      </c>
      <c r="AU14" s="3" t="s">
        <v>144</v>
      </c>
      <c r="AV14" s="3" t="s">
        <v>119</v>
      </c>
      <c r="AW14" s="3" t="s">
        <v>124</v>
      </c>
      <c r="AX14" s="3" t="s">
        <v>125</v>
      </c>
      <c r="AY14" s="3" t="s">
        <v>124</v>
      </c>
      <c r="AZ14" s="3" t="s">
        <v>126</v>
      </c>
      <c r="BA14" s="3" t="s">
        <v>127</v>
      </c>
      <c r="BB14" s="3" t="s">
        <v>127</v>
      </c>
      <c r="BC14" s="3" t="s">
        <v>127</v>
      </c>
      <c r="BD14" s="3" t="s">
        <v>127</v>
      </c>
      <c r="BE14" s="3" t="s">
        <v>127</v>
      </c>
      <c r="BF14" s="3" t="s">
        <v>127</v>
      </c>
      <c r="BG14" s="3" t="s">
        <v>127</v>
      </c>
      <c r="BH14" s="3" t="s">
        <v>127</v>
      </c>
      <c r="BI14" s="3" t="s">
        <v>127</v>
      </c>
      <c r="BJ14" s="3" t="s">
        <v>127</v>
      </c>
      <c r="BK14" s="3" t="s">
        <v>127</v>
      </c>
      <c r="BL14" s="3" t="s">
        <v>127</v>
      </c>
      <c r="BM14" s="3" t="s">
        <v>127</v>
      </c>
      <c r="BN14" s="3" t="s">
        <v>127</v>
      </c>
      <c r="BO14" s="3" t="s">
        <v>127</v>
      </c>
      <c r="BP14" s="3" t="s">
        <v>127</v>
      </c>
      <c r="BQ14" s="3" t="s">
        <v>97</v>
      </c>
      <c r="BR14" s="3" t="s">
        <v>97</v>
      </c>
      <c r="BS14" s="3" t="s">
        <v>97</v>
      </c>
      <c r="BT14" s="3" t="s">
        <v>97</v>
      </c>
      <c r="BU14" s="3" t="s">
        <v>97</v>
      </c>
      <c r="BV14" s="3" t="s">
        <v>97</v>
      </c>
      <c r="BW14" s="3" t="s">
        <v>97</v>
      </c>
      <c r="BX14" s="3" t="s">
        <v>97</v>
      </c>
      <c r="BY14" s="3" t="s">
        <v>97</v>
      </c>
      <c r="BZ14" s="3" t="s">
        <v>97</v>
      </c>
      <c r="CA14" s="3" t="s">
        <v>97</v>
      </c>
      <c r="CB14" s="3" t="s">
        <v>97</v>
      </c>
      <c r="CC14" s="3" t="s">
        <v>97</v>
      </c>
      <c r="CD14" s="3" t="s">
        <v>97</v>
      </c>
      <c r="CE14" s="3" t="s">
        <v>97</v>
      </c>
      <c r="CF14" s="3" t="s">
        <v>97</v>
      </c>
    </row>
    <row r="15" spans="1:84" ht="409.6">
      <c r="A15" s="3" t="str">
        <f>"548371"</f>
        <v>548371</v>
      </c>
      <c r="B15" s="3" t="s">
        <v>205</v>
      </c>
      <c r="C15" s="3" t="s">
        <v>95</v>
      </c>
      <c r="D15" s="3" t="s">
        <v>96</v>
      </c>
      <c r="E15" s="3">
        <v>83147459461</v>
      </c>
      <c r="F15" s="3">
        <v>147459461</v>
      </c>
      <c r="G15" s="3" t="s">
        <v>97</v>
      </c>
      <c r="H15" s="3" t="s">
        <v>98</v>
      </c>
      <c r="I15" s="3" t="s">
        <v>206</v>
      </c>
      <c r="J15" s="3" t="s">
        <v>206</v>
      </c>
      <c r="K15" s="3"/>
      <c r="L15" s="3"/>
      <c r="M15" s="3" t="s">
        <v>207</v>
      </c>
      <c r="N15" s="3" t="s">
        <v>132</v>
      </c>
      <c r="O15" s="3" t="s">
        <v>208</v>
      </c>
      <c r="P15" s="3" t="s">
        <v>209</v>
      </c>
      <c r="Q15" s="3" t="s">
        <v>210</v>
      </c>
      <c r="R15" s="3"/>
      <c r="S15" s="3" t="s">
        <v>211</v>
      </c>
      <c r="T15" s="3" t="s">
        <v>108</v>
      </c>
      <c r="U15" s="3" t="str">
        <f>"2800"</f>
        <v>2800</v>
      </c>
      <c r="V15" s="3" t="s">
        <v>109</v>
      </c>
      <c r="W15" s="3" t="str">
        <f>"02 6360 3433"</f>
        <v>02 6360 3433</v>
      </c>
      <c r="X15" s="3" t="str">
        <f>"0497 072 915"</f>
        <v>0497 072 915</v>
      </c>
      <c r="Y15" s="3" t="s">
        <v>212</v>
      </c>
      <c r="Z15" s="3" t="s">
        <v>213</v>
      </c>
      <c r="AA15" s="4" t="s">
        <v>214</v>
      </c>
      <c r="AB15" s="3" t="s">
        <v>113</v>
      </c>
      <c r="AC15" s="3" t="s">
        <v>114</v>
      </c>
      <c r="AD15" s="3" t="s">
        <v>215</v>
      </c>
      <c r="AE15" s="3" t="s">
        <v>116</v>
      </c>
      <c r="AF15" s="3">
        <v>73</v>
      </c>
      <c r="AG15" s="3">
        <v>803</v>
      </c>
      <c r="AH15" s="3">
        <v>63</v>
      </c>
      <c r="AI15" s="3" t="s">
        <v>143</v>
      </c>
      <c r="AJ15" s="3" t="s">
        <v>216</v>
      </c>
      <c r="AK15" s="3" t="s">
        <v>166</v>
      </c>
      <c r="AL15" s="3" t="s">
        <v>217</v>
      </c>
      <c r="AM15" s="3" t="s">
        <v>97</v>
      </c>
      <c r="AN15" s="6" t="s">
        <v>121</v>
      </c>
      <c r="AO15" s="6" t="s">
        <v>121</v>
      </c>
      <c r="AP15" s="3" t="s">
        <v>127</v>
      </c>
      <c r="AQ15" s="3" t="s">
        <v>168</v>
      </c>
      <c r="AR15" s="3" t="s">
        <v>218</v>
      </c>
      <c r="AS15" s="3" t="s">
        <v>116</v>
      </c>
      <c r="AT15" s="3" t="s">
        <v>143</v>
      </c>
      <c r="AU15" s="3" t="s">
        <v>216</v>
      </c>
      <c r="AV15" s="3" t="s">
        <v>166</v>
      </c>
      <c r="AW15" s="3" t="s">
        <v>124</v>
      </c>
      <c r="AX15" s="3" t="s">
        <v>171</v>
      </c>
      <c r="AY15" s="3" t="s">
        <v>124</v>
      </c>
      <c r="AZ15" s="3" t="s">
        <v>126</v>
      </c>
      <c r="BA15" s="3" t="s">
        <v>97</v>
      </c>
      <c r="BB15" s="3" t="s">
        <v>97</v>
      </c>
      <c r="BC15" s="3" t="s">
        <v>97</v>
      </c>
      <c r="BD15" s="3" t="s">
        <v>97</v>
      </c>
      <c r="BE15" s="3" t="s">
        <v>97</v>
      </c>
      <c r="BF15" s="3" t="s">
        <v>97</v>
      </c>
      <c r="BG15" s="3" t="s">
        <v>97</v>
      </c>
      <c r="BH15" s="3" t="s">
        <v>97</v>
      </c>
      <c r="BI15" s="3" t="s">
        <v>127</v>
      </c>
      <c r="BJ15" s="3" t="s">
        <v>127</v>
      </c>
      <c r="BK15" s="3" t="s">
        <v>97</v>
      </c>
      <c r="BL15" s="3" t="s">
        <v>97</v>
      </c>
      <c r="BM15" s="3" t="s">
        <v>97</v>
      </c>
      <c r="BN15" s="3" t="s">
        <v>97</v>
      </c>
      <c r="BO15" s="3" t="s">
        <v>97</v>
      </c>
      <c r="BP15" s="3" t="s">
        <v>97</v>
      </c>
      <c r="BQ15" s="3" t="s">
        <v>97</v>
      </c>
      <c r="BR15" s="3" t="s">
        <v>97</v>
      </c>
      <c r="BS15" s="3" t="s">
        <v>97</v>
      </c>
      <c r="BT15" s="3" t="s">
        <v>97</v>
      </c>
      <c r="BU15" s="3" t="s">
        <v>97</v>
      </c>
      <c r="BV15" s="3" t="s">
        <v>97</v>
      </c>
      <c r="BW15" s="3" t="s">
        <v>97</v>
      </c>
      <c r="BX15" s="3" t="s">
        <v>97</v>
      </c>
      <c r="BY15" s="3" t="s">
        <v>127</v>
      </c>
      <c r="BZ15" s="3" t="s">
        <v>127</v>
      </c>
      <c r="CA15" s="3" t="s">
        <v>97</v>
      </c>
      <c r="CB15" s="3" t="s">
        <v>97</v>
      </c>
      <c r="CC15" s="3" t="s">
        <v>97</v>
      </c>
      <c r="CD15" s="3" t="s">
        <v>97</v>
      </c>
      <c r="CE15" s="3" t="s">
        <v>97</v>
      </c>
      <c r="CF15" s="3" t="s">
        <v>97</v>
      </c>
    </row>
    <row r="16" spans="1:84" ht="129.6">
      <c r="A16" s="3" t="str">
        <f>"550961"</f>
        <v>550961</v>
      </c>
      <c r="B16" s="3" t="s">
        <v>219</v>
      </c>
      <c r="C16" s="3" t="s">
        <v>95</v>
      </c>
      <c r="D16" s="3" t="s">
        <v>96</v>
      </c>
      <c r="E16" s="3">
        <v>81673809381</v>
      </c>
      <c r="F16" s="3"/>
      <c r="G16" s="3" t="s">
        <v>97</v>
      </c>
      <c r="H16" s="3" t="s">
        <v>98</v>
      </c>
      <c r="I16" s="3" t="s">
        <v>220</v>
      </c>
      <c r="J16" s="3" t="s">
        <v>221</v>
      </c>
      <c r="K16" s="3"/>
      <c r="L16" s="3"/>
      <c r="M16" s="3" t="s">
        <v>222</v>
      </c>
      <c r="N16" s="3" t="s">
        <v>192</v>
      </c>
      <c r="O16" s="3" t="s">
        <v>223</v>
      </c>
      <c r="P16" s="3" t="s">
        <v>224</v>
      </c>
      <c r="Q16" s="3" t="s">
        <v>225</v>
      </c>
      <c r="R16" s="3"/>
      <c r="S16" s="3" t="s">
        <v>226</v>
      </c>
      <c r="T16" s="3" t="s">
        <v>108</v>
      </c>
      <c r="U16" s="3" t="str">
        <f>"2550"</f>
        <v>2550</v>
      </c>
      <c r="V16" s="3" t="s">
        <v>109</v>
      </c>
      <c r="W16" s="3" t="str">
        <f>"02 44743226"</f>
        <v>02 44743226</v>
      </c>
      <c r="X16" s="3" t="str">
        <f>"0447150590"</f>
        <v>0447150590</v>
      </c>
      <c r="Y16" s="3" t="s">
        <v>227</v>
      </c>
      <c r="Z16" s="3" t="s">
        <v>228</v>
      </c>
      <c r="AA16" s="4" t="s">
        <v>229</v>
      </c>
      <c r="AB16" s="3" t="s">
        <v>113</v>
      </c>
      <c r="AC16" s="3" t="s">
        <v>114</v>
      </c>
      <c r="AD16" s="3" t="s">
        <v>230</v>
      </c>
      <c r="AE16" s="3" t="s">
        <v>231</v>
      </c>
      <c r="AF16" s="3" t="s">
        <v>232</v>
      </c>
      <c r="AG16" s="3" t="s">
        <v>232</v>
      </c>
      <c r="AH16" s="3" t="s">
        <v>233</v>
      </c>
      <c r="AI16" s="3" t="s">
        <v>143</v>
      </c>
      <c r="AJ16" s="3" t="s">
        <v>216</v>
      </c>
      <c r="AK16" s="3" t="s">
        <v>145</v>
      </c>
      <c r="AL16" s="3" t="s">
        <v>234</v>
      </c>
      <c r="AM16" s="3" t="s">
        <v>97</v>
      </c>
      <c r="AN16" s="6" t="s">
        <v>121</v>
      </c>
      <c r="AO16" s="6" t="s">
        <v>121</v>
      </c>
      <c r="AP16" s="3" t="s">
        <v>97</v>
      </c>
      <c r="AQ16" s="3" t="s">
        <v>235</v>
      </c>
      <c r="AR16" s="3" t="s">
        <v>236</v>
      </c>
      <c r="AS16" s="3" t="s">
        <v>141</v>
      </c>
      <c r="AT16" s="6" t="s">
        <v>121</v>
      </c>
      <c r="AU16" s="3" t="s">
        <v>144</v>
      </c>
      <c r="AV16" s="3" t="s">
        <v>166</v>
      </c>
      <c r="AW16" s="3" t="s">
        <v>124</v>
      </c>
      <c r="AX16" s="3" t="s">
        <v>237</v>
      </c>
      <c r="AY16" s="3" t="s">
        <v>124</v>
      </c>
      <c r="AZ16" s="3" t="s">
        <v>126</v>
      </c>
      <c r="BA16" s="3" t="s">
        <v>97</v>
      </c>
      <c r="BB16" s="3" t="s">
        <v>97</v>
      </c>
      <c r="BC16" s="3" t="s">
        <v>97</v>
      </c>
      <c r="BD16" s="3" t="s">
        <v>97</v>
      </c>
      <c r="BE16" s="3" t="s">
        <v>97</v>
      </c>
      <c r="BF16" s="3" t="s">
        <v>97</v>
      </c>
      <c r="BG16" s="3" t="s">
        <v>97</v>
      </c>
      <c r="BH16" s="3" t="s">
        <v>97</v>
      </c>
      <c r="BI16" s="3" t="s">
        <v>97</v>
      </c>
      <c r="BJ16" s="3" t="s">
        <v>97</v>
      </c>
      <c r="BK16" s="3" t="s">
        <v>97</v>
      </c>
      <c r="BL16" s="3" t="s">
        <v>97</v>
      </c>
      <c r="BM16" s="3" t="s">
        <v>97</v>
      </c>
      <c r="BN16" s="3" t="s">
        <v>97</v>
      </c>
      <c r="BO16" s="3" t="s">
        <v>97</v>
      </c>
      <c r="BP16" s="3" t="s">
        <v>97</v>
      </c>
      <c r="BQ16" s="3" t="s">
        <v>97</v>
      </c>
      <c r="BR16" s="3" t="s">
        <v>97</v>
      </c>
      <c r="BS16" s="3" t="s">
        <v>97</v>
      </c>
      <c r="BT16" s="3" t="s">
        <v>97</v>
      </c>
      <c r="BU16" s="3" t="s">
        <v>97</v>
      </c>
      <c r="BV16" s="3" t="s">
        <v>97</v>
      </c>
      <c r="BW16" s="3" t="s">
        <v>97</v>
      </c>
      <c r="BX16" s="3" t="s">
        <v>97</v>
      </c>
      <c r="BY16" s="3" t="s">
        <v>97</v>
      </c>
      <c r="BZ16" s="3" t="s">
        <v>97</v>
      </c>
      <c r="CA16" s="3" t="s">
        <v>97</v>
      </c>
      <c r="CB16" s="3" t="s">
        <v>97</v>
      </c>
      <c r="CC16" s="3" t="s">
        <v>97</v>
      </c>
      <c r="CD16" s="3" t="s">
        <v>97</v>
      </c>
      <c r="CE16" s="3" t="s">
        <v>97</v>
      </c>
      <c r="CF16" s="3" t="s">
        <v>127</v>
      </c>
    </row>
    <row r="17" spans="1:84" ht="72">
      <c r="A17" s="3" t="str">
        <f>"556921"</f>
        <v>556921</v>
      </c>
      <c r="B17" s="3" t="s">
        <v>238</v>
      </c>
      <c r="C17" s="3" t="s">
        <v>95</v>
      </c>
      <c r="D17" s="3" t="s">
        <v>96</v>
      </c>
      <c r="E17" s="3">
        <v>35612286218</v>
      </c>
      <c r="F17" s="3">
        <v>612286218</v>
      </c>
      <c r="G17" s="3" t="s">
        <v>97</v>
      </c>
      <c r="H17" s="3" t="s">
        <v>129</v>
      </c>
      <c r="I17" s="3" t="s">
        <v>239</v>
      </c>
      <c r="J17" s="3"/>
      <c r="K17" s="3"/>
      <c r="L17" s="3"/>
      <c r="M17" s="3" t="s">
        <v>240</v>
      </c>
      <c r="N17" s="3"/>
      <c r="O17" s="3" t="s">
        <v>241</v>
      </c>
      <c r="P17" s="3" t="s">
        <v>134</v>
      </c>
      <c r="Q17" s="3" t="s">
        <v>242</v>
      </c>
      <c r="R17" s="3"/>
      <c r="S17" s="3" t="s">
        <v>243</v>
      </c>
      <c r="T17" s="3" t="s">
        <v>108</v>
      </c>
      <c r="U17" s="3" t="str">
        <f>"2768"</f>
        <v>2768</v>
      </c>
      <c r="V17" s="3" t="s">
        <v>109</v>
      </c>
      <c r="W17" s="3" t="str">
        <f>"0499946193"</f>
        <v>0499946193</v>
      </c>
      <c r="X17" s="3" t="str">
        <f>"0499946193"</f>
        <v>0499946193</v>
      </c>
      <c r="Y17" s="3" t="s">
        <v>244</v>
      </c>
      <c r="Z17" s="3"/>
      <c r="AA17" s="4" t="s">
        <v>245</v>
      </c>
      <c r="AB17" s="3" t="s">
        <v>113</v>
      </c>
      <c r="AC17" s="3" t="s">
        <v>114</v>
      </c>
      <c r="AD17" s="3" t="s">
        <v>246</v>
      </c>
      <c r="AE17" s="3" t="s">
        <v>231</v>
      </c>
      <c r="AF17" s="3">
        <v>80</v>
      </c>
      <c r="AG17" s="3">
        <v>0</v>
      </c>
      <c r="AH17" s="3">
        <v>3</v>
      </c>
      <c r="AI17" s="3" t="s">
        <v>143</v>
      </c>
      <c r="AJ17" s="3" t="s">
        <v>247</v>
      </c>
      <c r="AK17" s="3" t="s">
        <v>145</v>
      </c>
      <c r="AL17" s="3" t="s">
        <v>248</v>
      </c>
      <c r="AM17" s="3" t="s">
        <v>97</v>
      </c>
      <c r="AN17" s="6" t="s">
        <v>121</v>
      </c>
      <c r="AO17" s="6" t="s">
        <v>121</v>
      </c>
      <c r="AP17" s="3" t="s">
        <v>97</v>
      </c>
      <c r="AQ17" s="3" t="s">
        <v>122</v>
      </c>
      <c r="AR17" s="3" t="s">
        <v>249</v>
      </c>
      <c r="AS17" s="3" t="s">
        <v>141</v>
      </c>
      <c r="AT17" s="3" t="s">
        <v>143</v>
      </c>
      <c r="AU17" s="3" t="s">
        <v>144</v>
      </c>
      <c r="AV17" s="3" t="s">
        <v>166</v>
      </c>
      <c r="AW17" s="3" t="s">
        <v>124</v>
      </c>
      <c r="AX17" s="3" t="s">
        <v>125</v>
      </c>
      <c r="AY17" s="3" t="s">
        <v>124</v>
      </c>
      <c r="AZ17" s="3" t="s">
        <v>126</v>
      </c>
      <c r="BA17" s="3" t="s">
        <v>97</v>
      </c>
      <c r="BB17" s="3" t="s">
        <v>97</v>
      </c>
      <c r="BC17" s="3" t="s">
        <v>97</v>
      </c>
      <c r="BD17" s="3" t="s">
        <v>97</v>
      </c>
      <c r="BE17" s="3" t="s">
        <v>97</v>
      </c>
      <c r="BF17" s="3" t="s">
        <v>97</v>
      </c>
      <c r="BG17" s="3" t="s">
        <v>97</v>
      </c>
      <c r="BH17" s="3" t="s">
        <v>97</v>
      </c>
      <c r="BI17" s="3" t="s">
        <v>97</v>
      </c>
      <c r="BJ17" s="3" t="s">
        <v>97</v>
      </c>
      <c r="BK17" s="3" t="s">
        <v>97</v>
      </c>
      <c r="BL17" s="3" t="s">
        <v>97</v>
      </c>
      <c r="BM17" s="3" t="s">
        <v>97</v>
      </c>
      <c r="BN17" s="3" t="s">
        <v>97</v>
      </c>
      <c r="BO17" s="3" t="s">
        <v>97</v>
      </c>
      <c r="BP17" s="3" t="s">
        <v>97</v>
      </c>
      <c r="BQ17" s="3" t="s">
        <v>127</v>
      </c>
      <c r="BR17" s="3" t="s">
        <v>97</v>
      </c>
      <c r="BS17" s="3" t="s">
        <v>97</v>
      </c>
      <c r="BT17" s="3" t="s">
        <v>97</v>
      </c>
      <c r="BU17" s="3" t="s">
        <v>97</v>
      </c>
      <c r="BV17" s="3" t="s">
        <v>97</v>
      </c>
      <c r="BW17" s="3" t="s">
        <v>97</v>
      </c>
      <c r="BX17" s="3" t="s">
        <v>97</v>
      </c>
      <c r="BY17" s="3" t="s">
        <v>97</v>
      </c>
      <c r="BZ17" s="3" t="s">
        <v>97</v>
      </c>
      <c r="CA17" s="3" t="s">
        <v>97</v>
      </c>
      <c r="CB17" s="3" t="s">
        <v>97</v>
      </c>
      <c r="CC17" s="3" t="s">
        <v>97</v>
      </c>
      <c r="CD17" s="3" t="s">
        <v>97</v>
      </c>
      <c r="CE17" s="3" t="s">
        <v>97</v>
      </c>
      <c r="CF17" s="3" t="s">
        <v>97</v>
      </c>
    </row>
    <row r="18" spans="1:84" ht="409.6">
      <c r="A18" s="3" t="str">
        <f>"565841"</f>
        <v>565841</v>
      </c>
      <c r="B18" s="3" t="s">
        <v>250</v>
      </c>
      <c r="C18" s="3" t="s">
        <v>95</v>
      </c>
      <c r="D18" s="3" t="s">
        <v>96</v>
      </c>
      <c r="E18" s="3">
        <v>42164655145</v>
      </c>
      <c r="F18" s="3">
        <v>164655145</v>
      </c>
      <c r="G18" s="3" t="s">
        <v>97</v>
      </c>
      <c r="H18" s="3" t="s">
        <v>251</v>
      </c>
      <c r="I18" s="3" t="s">
        <v>252</v>
      </c>
      <c r="J18" s="3" t="s">
        <v>253</v>
      </c>
      <c r="K18" s="3"/>
      <c r="L18" s="3" t="s">
        <v>254</v>
      </c>
      <c r="M18" s="3" t="s">
        <v>255</v>
      </c>
      <c r="N18" s="3" t="s">
        <v>132</v>
      </c>
      <c r="O18" s="3" t="s">
        <v>256</v>
      </c>
      <c r="P18" s="3" t="s">
        <v>257</v>
      </c>
      <c r="Q18" s="3" t="s">
        <v>258</v>
      </c>
      <c r="R18" s="3"/>
      <c r="S18" s="3" t="s">
        <v>136</v>
      </c>
      <c r="T18" s="3" t="s">
        <v>108</v>
      </c>
      <c r="U18" s="3" t="str">
        <f>"2000"</f>
        <v>2000</v>
      </c>
      <c r="V18" s="3" t="s">
        <v>109</v>
      </c>
      <c r="W18" s="3" t="str">
        <f>"02 9263 5147"</f>
        <v>02 9263 5147</v>
      </c>
      <c r="X18" s="3" t="str">
        <f>"0408 125 105"</f>
        <v>0408 125 105</v>
      </c>
      <c r="Y18" s="3" t="s">
        <v>259</v>
      </c>
      <c r="Z18" s="3" t="s">
        <v>260</v>
      </c>
      <c r="AA18" s="4" t="s">
        <v>261</v>
      </c>
      <c r="AB18" s="3" t="s">
        <v>113</v>
      </c>
      <c r="AC18" s="3" t="s">
        <v>114</v>
      </c>
      <c r="AD18" s="3" t="s">
        <v>262</v>
      </c>
      <c r="AE18" s="3" t="s">
        <v>141</v>
      </c>
      <c r="AF18" s="3" t="s">
        <v>263</v>
      </c>
      <c r="AG18" s="3">
        <v>276</v>
      </c>
      <c r="AH18" s="3">
        <v>390</v>
      </c>
      <c r="AI18" s="3" t="s">
        <v>202</v>
      </c>
      <c r="AJ18" s="3" t="s">
        <v>186</v>
      </c>
      <c r="AK18" s="3" t="s">
        <v>119</v>
      </c>
      <c r="AL18" s="3" t="s">
        <v>264</v>
      </c>
      <c r="AM18" s="3" t="s">
        <v>97</v>
      </c>
      <c r="AN18" s="3" t="s">
        <v>127</v>
      </c>
      <c r="AO18" s="3" t="s">
        <v>127</v>
      </c>
      <c r="AP18" s="3" t="s">
        <v>127</v>
      </c>
      <c r="AQ18" s="3" t="s">
        <v>265</v>
      </c>
      <c r="AR18" s="3" t="s">
        <v>266</v>
      </c>
      <c r="AS18" s="3" t="s">
        <v>116</v>
      </c>
      <c r="AT18" s="3" t="s">
        <v>202</v>
      </c>
      <c r="AU18" s="3" t="s">
        <v>144</v>
      </c>
      <c r="AV18" s="3" t="s">
        <v>119</v>
      </c>
      <c r="AW18" s="3" t="s">
        <v>124</v>
      </c>
      <c r="AX18" s="3" t="s">
        <v>267</v>
      </c>
      <c r="AY18" s="3" t="s">
        <v>124</v>
      </c>
      <c r="AZ18" s="3" t="s">
        <v>126</v>
      </c>
      <c r="BA18" s="3" t="s">
        <v>97</v>
      </c>
      <c r="BB18" s="3" t="s">
        <v>97</v>
      </c>
      <c r="BC18" s="3" t="s">
        <v>97</v>
      </c>
      <c r="BD18" s="3" t="s">
        <v>97</v>
      </c>
      <c r="BE18" s="3" t="s">
        <v>97</v>
      </c>
      <c r="BF18" s="3" t="s">
        <v>97</v>
      </c>
      <c r="BG18" s="3" t="s">
        <v>97</v>
      </c>
      <c r="BH18" s="3" t="s">
        <v>97</v>
      </c>
      <c r="BI18" s="3" t="s">
        <v>97</v>
      </c>
      <c r="BJ18" s="3" t="s">
        <v>97</v>
      </c>
      <c r="BK18" s="3" t="s">
        <v>97</v>
      </c>
      <c r="BL18" s="3" t="s">
        <v>97</v>
      </c>
      <c r="BM18" s="3" t="s">
        <v>97</v>
      </c>
      <c r="BN18" s="3" t="s">
        <v>97</v>
      </c>
      <c r="BO18" s="3" t="s">
        <v>97</v>
      </c>
      <c r="BP18" s="3" t="s">
        <v>97</v>
      </c>
      <c r="BQ18" s="3" t="s">
        <v>127</v>
      </c>
      <c r="BR18" s="3" t="s">
        <v>127</v>
      </c>
      <c r="BS18" s="3" t="s">
        <v>97</v>
      </c>
      <c r="BT18" s="3" t="s">
        <v>127</v>
      </c>
      <c r="BU18" s="3" t="s">
        <v>127</v>
      </c>
      <c r="BV18" s="3" t="s">
        <v>127</v>
      </c>
      <c r="BW18" s="3" t="s">
        <v>127</v>
      </c>
      <c r="BX18" s="3" t="s">
        <v>127</v>
      </c>
      <c r="BY18" s="3" t="s">
        <v>97</v>
      </c>
      <c r="BZ18" s="3" t="s">
        <v>97</v>
      </c>
      <c r="CA18" s="3" t="s">
        <v>97</v>
      </c>
      <c r="CB18" s="3" t="s">
        <v>97</v>
      </c>
      <c r="CC18" s="3" t="s">
        <v>127</v>
      </c>
      <c r="CD18" s="3" t="s">
        <v>97</v>
      </c>
      <c r="CE18" s="3" t="s">
        <v>97</v>
      </c>
      <c r="CF18" s="3" t="s">
        <v>97</v>
      </c>
    </row>
    <row r="19" spans="1:84" ht="187.15">
      <c r="A19" s="3" t="str">
        <f>"571441"</f>
        <v>571441</v>
      </c>
      <c r="B19" s="3" t="s">
        <v>268</v>
      </c>
      <c r="C19" s="3" t="s">
        <v>269</v>
      </c>
      <c r="D19" s="3" t="s">
        <v>96</v>
      </c>
      <c r="E19" s="3">
        <v>97002685761</v>
      </c>
      <c r="F19" s="3">
        <v>2685761</v>
      </c>
      <c r="G19" s="3" t="s">
        <v>97</v>
      </c>
      <c r="H19" s="3" t="s">
        <v>98</v>
      </c>
      <c r="I19" s="3" t="s">
        <v>270</v>
      </c>
      <c r="J19" s="3" t="s">
        <v>271</v>
      </c>
      <c r="K19" s="3"/>
      <c r="L19" s="3"/>
      <c r="M19" s="3" t="s">
        <v>272</v>
      </c>
      <c r="N19" s="3" t="s">
        <v>192</v>
      </c>
      <c r="O19" s="3" t="s">
        <v>273</v>
      </c>
      <c r="P19" s="3" t="s">
        <v>274</v>
      </c>
      <c r="Q19" s="3" t="s">
        <v>275</v>
      </c>
      <c r="R19" s="3"/>
      <c r="S19" s="3" t="s">
        <v>276</v>
      </c>
      <c r="T19" s="3" t="s">
        <v>108</v>
      </c>
      <c r="U19" s="3" t="str">
        <f>"2480"</f>
        <v>2480</v>
      </c>
      <c r="V19" s="3" t="s">
        <v>109</v>
      </c>
      <c r="W19" s="3" t="str">
        <f>"0266275303"</f>
        <v>0266275303</v>
      </c>
      <c r="X19" s="3" t="str">
        <f>"0428531475"</f>
        <v>0428531475</v>
      </c>
      <c r="Y19" s="3" t="s">
        <v>277</v>
      </c>
      <c r="Z19" s="3" t="s">
        <v>278</v>
      </c>
      <c r="AA19" s="4" t="s">
        <v>279</v>
      </c>
      <c r="AB19" s="3" t="s">
        <v>113</v>
      </c>
      <c r="AC19" s="3" t="s">
        <v>114</v>
      </c>
      <c r="AD19" s="3" t="s">
        <v>280</v>
      </c>
      <c r="AE19" s="3" t="s">
        <v>116</v>
      </c>
      <c r="AF19" s="3">
        <v>30</v>
      </c>
      <c r="AG19" s="3">
        <v>929</v>
      </c>
      <c r="AH19" s="3">
        <v>0</v>
      </c>
      <c r="AI19" s="3" t="s">
        <v>143</v>
      </c>
      <c r="AJ19" s="3" t="s">
        <v>186</v>
      </c>
      <c r="AK19" s="3" t="s">
        <v>145</v>
      </c>
      <c r="AL19" s="3" t="s">
        <v>281</v>
      </c>
      <c r="AM19" s="3" t="s">
        <v>97</v>
      </c>
      <c r="AN19" s="6" t="s">
        <v>121</v>
      </c>
      <c r="AO19" s="6" t="s">
        <v>121</v>
      </c>
      <c r="AP19" s="3" t="s">
        <v>127</v>
      </c>
      <c r="AQ19" s="3" t="s">
        <v>122</v>
      </c>
      <c r="AR19" s="3" t="s">
        <v>282</v>
      </c>
      <c r="AS19" s="3" t="s">
        <v>116</v>
      </c>
      <c r="AT19" s="3" t="s">
        <v>143</v>
      </c>
      <c r="AU19" s="3" t="s">
        <v>186</v>
      </c>
      <c r="AV19" s="3" t="s">
        <v>145</v>
      </c>
      <c r="AW19" s="3" t="s">
        <v>124</v>
      </c>
      <c r="AX19" s="3" t="s">
        <v>125</v>
      </c>
      <c r="AY19" s="3" t="s">
        <v>124</v>
      </c>
      <c r="AZ19" s="3" t="s">
        <v>126</v>
      </c>
      <c r="BA19" s="3" t="s">
        <v>97</v>
      </c>
      <c r="BB19" s="3" t="s">
        <v>97</v>
      </c>
      <c r="BC19" s="3" t="s">
        <v>97</v>
      </c>
      <c r="BD19" s="3" t="s">
        <v>97</v>
      </c>
      <c r="BE19" s="3" t="s">
        <v>97</v>
      </c>
      <c r="BF19" s="3" t="s">
        <v>97</v>
      </c>
      <c r="BG19" s="3" t="s">
        <v>97</v>
      </c>
      <c r="BH19" s="3" t="s">
        <v>97</v>
      </c>
      <c r="BI19" s="3" t="s">
        <v>97</v>
      </c>
      <c r="BJ19" s="3" t="s">
        <v>97</v>
      </c>
      <c r="BK19" s="3" t="s">
        <v>97</v>
      </c>
      <c r="BL19" s="3" t="s">
        <v>127</v>
      </c>
      <c r="BM19" s="3" t="s">
        <v>97</v>
      </c>
      <c r="BN19" s="3" t="s">
        <v>97</v>
      </c>
      <c r="BO19" s="3" t="s">
        <v>97</v>
      </c>
      <c r="BP19" s="3" t="s">
        <v>97</v>
      </c>
      <c r="BQ19" s="3" t="s">
        <v>97</v>
      </c>
      <c r="BR19" s="3" t="s">
        <v>97</v>
      </c>
      <c r="BS19" s="3" t="s">
        <v>97</v>
      </c>
      <c r="BT19" s="3" t="s">
        <v>97</v>
      </c>
      <c r="BU19" s="3" t="s">
        <v>97</v>
      </c>
      <c r="BV19" s="3" t="s">
        <v>97</v>
      </c>
      <c r="BW19" s="3" t="s">
        <v>97</v>
      </c>
      <c r="BX19" s="3" t="s">
        <v>97</v>
      </c>
      <c r="BY19" s="3" t="s">
        <v>97</v>
      </c>
      <c r="BZ19" s="3" t="s">
        <v>97</v>
      </c>
      <c r="CA19" s="3" t="s">
        <v>97</v>
      </c>
      <c r="CB19" s="3" t="s">
        <v>127</v>
      </c>
      <c r="CC19" s="3" t="s">
        <v>97</v>
      </c>
      <c r="CD19" s="3" t="s">
        <v>97</v>
      </c>
      <c r="CE19" s="3" t="s">
        <v>97</v>
      </c>
      <c r="CF19" s="3" t="s">
        <v>97</v>
      </c>
    </row>
    <row r="20" spans="1:84" ht="129.6">
      <c r="A20" s="3" t="str">
        <f>"585971"</f>
        <v>585971</v>
      </c>
      <c r="B20" s="3" t="s">
        <v>283</v>
      </c>
      <c r="C20" s="3" t="s">
        <v>269</v>
      </c>
      <c r="D20" s="3" t="s">
        <v>96</v>
      </c>
      <c r="E20" s="3">
        <v>88002761855</v>
      </c>
      <c r="F20" s="3"/>
      <c r="G20" s="3" t="s">
        <v>97</v>
      </c>
      <c r="H20" s="3" t="s">
        <v>98</v>
      </c>
      <c r="I20" s="3" t="s">
        <v>284</v>
      </c>
      <c r="J20" s="3" t="s">
        <v>284</v>
      </c>
      <c r="K20" s="3"/>
      <c r="L20" s="3"/>
      <c r="M20" s="3" t="s">
        <v>285</v>
      </c>
      <c r="N20" s="3" t="s">
        <v>132</v>
      </c>
      <c r="O20" s="3" t="s">
        <v>286</v>
      </c>
      <c r="P20" s="3" t="s">
        <v>287</v>
      </c>
      <c r="Q20" s="3" t="s">
        <v>288</v>
      </c>
      <c r="R20" s="3"/>
      <c r="S20" s="3" t="s">
        <v>289</v>
      </c>
      <c r="T20" s="3" t="s">
        <v>108</v>
      </c>
      <c r="U20" s="3" t="str">
        <f>"2576"</f>
        <v>2576</v>
      </c>
      <c r="V20" s="3" t="s">
        <v>109</v>
      </c>
      <c r="W20" s="3" t="str">
        <f>"02 48629302"</f>
        <v>02 48629302</v>
      </c>
      <c r="X20" s="3" t="str">
        <f>"0447319588"</f>
        <v>0447319588</v>
      </c>
      <c r="Y20" s="3" t="s">
        <v>290</v>
      </c>
      <c r="Z20" s="3" t="s">
        <v>291</v>
      </c>
      <c r="AA20" s="4" t="s">
        <v>292</v>
      </c>
      <c r="AB20" s="3" t="s">
        <v>113</v>
      </c>
      <c r="AC20" s="3" t="s">
        <v>114</v>
      </c>
      <c r="AD20" s="3" t="s">
        <v>293</v>
      </c>
      <c r="AE20" s="3" t="s">
        <v>116</v>
      </c>
      <c r="AF20" s="3">
        <v>80</v>
      </c>
      <c r="AG20" s="3">
        <v>2270</v>
      </c>
      <c r="AH20" s="3">
        <v>50</v>
      </c>
      <c r="AI20" s="3" t="s">
        <v>202</v>
      </c>
      <c r="AJ20" s="3" t="s">
        <v>186</v>
      </c>
      <c r="AK20" s="3" t="s">
        <v>145</v>
      </c>
      <c r="AL20" s="3" t="s">
        <v>294</v>
      </c>
      <c r="AM20" s="3" t="s">
        <v>97</v>
      </c>
      <c r="AN20" s="6" t="s">
        <v>121</v>
      </c>
      <c r="AO20" s="6" t="s">
        <v>121</v>
      </c>
      <c r="AP20" s="3" t="s">
        <v>97</v>
      </c>
      <c r="AQ20" s="3" t="s">
        <v>295</v>
      </c>
      <c r="AR20" s="3" t="s">
        <v>296</v>
      </c>
      <c r="AS20" s="3" t="s">
        <v>116</v>
      </c>
      <c r="AT20" s="3" t="s">
        <v>202</v>
      </c>
      <c r="AU20" s="3" t="s">
        <v>144</v>
      </c>
      <c r="AV20" s="3" t="s">
        <v>170</v>
      </c>
      <c r="AW20" s="3" t="s">
        <v>124</v>
      </c>
      <c r="AX20" s="3" t="s">
        <v>171</v>
      </c>
      <c r="AY20" s="3" t="s">
        <v>124</v>
      </c>
      <c r="AZ20" s="3" t="s">
        <v>126</v>
      </c>
      <c r="BA20" s="3" t="s">
        <v>97</v>
      </c>
      <c r="BB20" s="3" t="s">
        <v>97</v>
      </c>
      <c r="BC20" s="3" t="s">
        <v>97</v>
      </c>
      <c r="BD20" s="3" t="s">
        <v>97</v>
      </c>
      <c r="BE20" s="3" t="s">
        <v>97</v>
      </c>
      <c r="BF20" s="3" t="s">
        <v>127</v>
      </c>
      <c r="BG20" s="3" t="s">
        <v>97</v>
      </c>
      <c r="BH20" s="3" t="s">
        <v>97</v>
      </c>
      <c r="BI20" s="3" t="s">
        <v>97</v>
      </c>
      <c r="BJ20" s="3" t="s">
        <v>97</v>
      </c>
      <c r="BK20" s="3" t="s">
        <v>127</v>
      </c>
      <c r="BL20" s="3" t="s">
        <v>97</v>
      </c>
      <c r="BM20" s="3" t="s">
        <v>97</v>
      </c>
      <c r="BN20" s="3" t="s">
        <v>97</v>
      </c>
      <c r="BO20" s="3" t="s">
        <v>127</v>
      </c>
      <c r="BP20" s="3" t="s">
        <v>127</v>
      </c>
      <c r="BQ20" s="3" t="s">
        <v>97</v>
      </c>
      <c r="BR20" s="3" t="s">
        <v>97</v>
      </c>
      <c r="BS20" s="3" t="s">
        <v>97</v>
      </c>
      <c r="BT20" s="3" t="s">
        <v>97</v>
      </c>
      <c r="BU20" s="3" t="s">
        <v>97</v>
      </c>
      <c r="BV20" s="3" t="s">
        <v>127</v>
      </c>
      <c r="BW20" s="3" t="s">
        <v>97</v>
      </c>
      <c r="BX20" s="3" t="s">
        <v>97</v>
      </c>
      <c r="BY20" s="3" t="s">
        <v>97</v>
      </c>
      <c r="BZ20" s="3" t="s">
        <v>97</v>
      </c>
      <c r="CA20" s="3" t="s">
        <v>127</v>
      </c>
      <c r="CB20" s="3" t="s">
        <v>97</v>
      </c>
      <c r="CC20" s="3" t="s">
        <v>97</v>
      </c>
      <c r="CD20" s="3" t="s">
        <v>97</v>
      </c>
      <c r="CE20" s="3" t="s">
        <v>127</v>
      </c>
      <c r="CF20" s="3" t="s">
        <v>127</v>
      </c>
    </row>
    <row r="21" spans="1:84" ht="409.6">
      <c r="A21" s="3" t="str">
        <f>"586791"</f>
        <v>586791</v>
      </c>
      <c r="B21" s="3" t="s">
        <v>297</v>
      </c>
      <c r="C21" s="3" t="s">
        <v>269</v>
      </c>
      <c r="D21" s="3" t="s">
        <v>96</v>
      </c>
      <c r="E21" s="3">
        <v>66647041988</v>
      </c>
      <c r="F21" s="3">
        <v>3223434</v>
      </c>
      <c r="G21" s="3" t="s">
        <v>97</v>
      </c>
      <c r="H21" s="3" t="s">
        <v>298</v>
      </c>
      <c r="I21" s="3" t="s">
        <v>299</v>
      </c>
      <c r="J21" s="3" t="s">
        <v>300</v>
      </c>
      <c r="K21" s="3"/>
      <c r="L21" s="3"/>
      <c r="M21" s="3" t="s">
        <v>301</v>
      </c>
      <c r="N21" s="3" t="s">
        <v>132</v>
      </c>
      <c r="O21" s="3" t="s">
        <v>302</v>
      </c>
      <c r="P21" s="3" t="s">
        <v>303</v>
      </c>
      <c r="Q21" s="3" t="s">
        <v>304</v>
      </c>
      <c r="R21" s="3" t="s">
        <v>305</v>
      </c>
      <c r="S21" s="3" t="s">
        <v>306</v>
      </c>
      <c r="T21" s="3" t="s">
        <v>108</v>
      </c>
      <c r="U21" s="3" t="str">
        <f>"2165"</f>
        <v>2165</v>
      </c>
      <c r="V21" s="3" t="s">
        <v>109</v>
      </c>
      <c r="W21" s="3" t="str">
        <f>"02 9722 4300"</f>
        <v>02 9722 4300</v>
      </c>
      <c r="X21" s="3" t="str">
        <f>"0437880373"</f>
        <v>0437880373</v>
      </c>
      <c r="Y21" s="3" t="s">
        <v>307</v>
      </c>
      <c r="Z21" s="3" t="s">
        <v>308</v>
      </c>
      <c r="AA21" s="4" t="s">
        <v>309</v>
      </c>
      <c r="AB21" s="3" t="s">
        <v>113</v>
      </c>
      <c r="AC21" s="3" t="s">
        <v>114</v>
      </c>
      <c r="AD21" s="3" t="s">
        <v>310</v>
      </c>
      <c r="AE21" s="3" t="s">
        <v>116</v>
      </c>
      <c r="AF21" s="3">
        <v>395</v>
      </c>
      <c r="AG21" s="3" t="s">
        <v>311</v>
      </c>
      <c r="AH21" s="3" t="s">
        <v>312</v>
      </c>
      <c r="AI21" s="3" t="s">
        <v>165</v>
      </c>
      <c r="AJ21" s="3" t="s">
        <v>144</v>
      </c>
      <c r="AK21" s="3" t="s">
        <v>170</v>
      </c>
      <c r="AL21" s="3" t="s">
        <v>313</v>
      </c>
      <c r="AM21" s="3" t="s">
        <v>97</v>
      </c>
      <c r="AN21" s="3" t="s">
        <v>127</v>
      </c>
      <c r="AO21" s="3" t="s">
        <v>127</v>
      </c>
      <c r="AP21" s="3" t="s">
        <v>127</v>
      </c>
      <c r="AQ21" s="3" t="s">
        <v>314</v>
      </c>
      <c r="AR21" s="3" t="s">
        <v>315</v>
      </c>
      <c r="AS21" s="3" t="s">
        <v>116</v>
      </c>
      <c r="AT21" s="3" t="s">
        <v>165</v>
      </c>
      <c r="AU21" s="3" t="s">
        <v>316</v>
      </c>
      <c r="AV21" s="3" t="s">
        <v>166</v>
      </c>
      <c r="AW21" s="3" t="s">
        <v>124</v>
      </c>
      <c r="AX21" s="3" t="s">
        <v>317</v>
      </c>
      <c r="AY21" s="3" t="s">
        <v>124</v>
      </c>
      <c r="AZ21" s="3" t="s">
        <v>126</v>
      </c>
      <c r="BA21" s="3" t="s">
        <v>127</v>
      </c>
      <c r="BB21" s="3" t="s">
        <v>97</v>
      </c>
      <c r="BC21" s="3" t="s">
        <v>97</v>
      </c>
      <c r="BD21" s="3" t="s">
        <v>97</v>
      </c>
      <c r="BE21" s="3" t="s">
        <v>97</v>
      </c>
      <c r="BF21" s="3" t="s">
        <v>127</v>
      </c>
      <c r="BG21" s="3" t="s">
        <v>97</v>
      </c>
      <c r="BH21" s="3" t="s">
        <v>97</v>
      </c>
      <c r="BI21" s="3" t="s">
        <v>97</v>
      </c>
      <c r="BJ21" s="3" t="s">
        <v>97</v>
      </c>
      <c r="BK21" s="3" t="s">
        <v>97</v>
      </c>
      <c r="BL21" s="3" t="s">
        <v>97</v>
      </c>
      <c r="BM21" s="3" t="s">
        <v>97</v>
      </c>
      <c r="BN21" s="3" t="s">
        <v>97</v>
      </c>
      <c r="BO21" s="3" t="s">
        <v>97</v>
      </c>
      <c r="BP21" s="3" t="s">
        <v>97</v>
      </c>
      <c r="BQ21" s="3" t="s">
        <v>127</v>
      </c>
      <c r="BR21" s="3" t="s">
        <v>127</v>
      </c>
      <c r="BS21" s="3" t="s">
        <v>97</v>
      </c>
      <c r="BT21" s="3" t="s">
        <v>127</v>
      </c>
      <c r="BU21" s="3" t="s">
        <v>97</v>
      </c>
      <c r="BV21" s="3" t="s">
        <v>127</v>
      </c>
      <c r="BW21" s="3" t="s">
        <v>127</v>
      </c>
      <c r="BX21" s="3" t="s">
        <v>127</v>
      </c>
      <c r="BY21" s="3" t="s">
        <v>97</v>
      </c>
      <c r="BZ21" s="3" t="s">
        <v>97</v>
      </c>
      <c r="CA21" s="3" t="s">
        <v>97</v>
      </c>
      <c r="CB21" s="3" t="s">
        <v>97</v>
      </c>
      <c r="CC21" s="3" t="s">
        <v>97</v>
      </c>
      <c r="CD21" s="3" t="s">
        <v>97</v>
      </c>
      <c r="CE21" s="3" t="s">
        <v>127</v>
      </c>
      <c r="CF21" s="3" t="s">
        <v>97</v>
      </c>
    </row>
    <row r="22" spans="1:84" ht="360">
      <c r="A22" s="3" t="str">
        <f>"586811"</f>
        <v>586811</v>
      </c>
      <c r="B22" s="3" t="s">
        <v>318</v>
      </c>
      <c r="C22" s="3" t="s">
        <v>95</v>
      </c>
      <c r="D22" s="3" t="s">
        <v>96</v>
      </c>
      <c r="E22" s="3">
        <v>32565549842</v>
      </c>
      <c r="F22" s="3">
        <v>133729503</v>
      </c>
      <c r="G22" s="3" t="s">
        <v>97</v>
      </c>
      <c r="H22" s="3" t="s">
        <v>298</v>
      </c>
      <c r="I22" s="3" t="s">
        <v>319</v>
      </c>
      <c r="J22" s="3" t="s">
        <v>320</v>
      </c>
      <c r="K22" s="3"/>
      <c r="L22" s="3"/>
      <c r="M22" s="3" t="s">
        <v>321</v>
      </c>
      <c r="N22" s="3" t="s">
        <v>132</v>
      </c>
      <c r="O22" s="3" t="s">
        <v>322</v>
      </c>
      <c r="P22" s="3" t="s">
        <v>323</v>
      </c>
      <c r="Q22" s="3" t="s">
        <v>324</v>
      </c>
      <c r="R22" s="3"/>
      <c r="S22" s="3" t="s">
        <v>321</v>
      </c>
      <c r="T22" s="3" t="s">
        <v>108</v>
      </c>
      <c r="U22" s="3" t="str">
        <f>"2220"</f>
        <v>2220</v>
      </c>
      <c r="V22" s="3" t="s">
        <v>109</v>
      </c>
      <c r="W22" s="3" t="str">
        <f>"02 9585 1499"</f>
        <v>02 9585 1499</v>
      </c>
      <c r="X22" s="3" t="str">
        <f>"0418 515 077"</f>
        <v>0418 515 077</v>
      </c>
      <c r="Y22" s="3" t="s">
        <v>325</v>
      </c>
      <c r="Z22" s="3" t="s">
        <v>326</v>
      </c>
      <c r="AA22" s="4" t="s">
        <v>162</v>
      </c>
      <c r="AB22" s="3" t="s">
        <v>113</v>
      </c>
      <c r="AC22" s="3" t="s">
        <v>114</v>
      </c>
      <c r="AD22" s="3" t="s">
        <v>327</v>
      </c>
      <c r="AE22" s="3" t="s">
        <v>116</v>
      </c>
      <c r="AF22" s="3">
        <v>341</v>
      </c>
      <c r="AG22" s="3">
        <v>4362</v>
      </c>
      <c r="AH22" s="3">
        <v>4703</v>
      </c>
      <c r="AI22" s="3" t="s">
        <v>117</v>
      </c>
      <c r="AJ22" s="3" t="s">
        <v>144</v>
      </c>
      <c r="AK22" s="3" t="s">
        <v>170</v>
      </c>
      <c r="AL22" s="3" t="s">
        <v>328</v>
      </c>
      <c r="AM22" s="3" t="s">
        <v>97</v>
      </c>
      <c r="AN22" s="6" t="s">
        <v>121</v>
      </c>
      <c r="AO22" s="6" t="s">
        <v>121</v>
      </c>
      <c r="AP22" s="3" t="s">
        <v>127</v>
      </c>
      <c r="AQ22" s="3" t="s">
        <v>329</v>
      </c>
      <c r="AR22" s="3" t="s">
        <v>330</v>
      </c>
      <c r="AS22" s="3" t="s">
        <v>116</v>
      </c>
      <c r="AT22" s="3" t="s">
        <v>117</v>
      </c>
      <c r="AU22" s="3" t="s">
        <v>144</v>
      </c>
      <c r="AV22" s="3" t="s">
        <v>170</v>
      </c>
      <c r="AW22" s="3" t="s">
        <v>124</v>
      </c>
      <c r="AX22" s="3" t="s">
        <v>331</v>
      </c>
      <c r="AY22" s="3" t="s">
        <v>124</v>
      </c>
      <c r="AZ22" s="3" t="s">
        <v>126</v>
      </c>
      <c r="BA22" s="3" t="s">
        <v>127</v>
      </c>
      <c r="BB22" s="3" t="s">
        <v>97</v>
      </c>
      <c r="BC22" s="3" t="s">
        <v>127</v>
      </c>
      <c r="BD22" s="3" t="s">
        <v>127</v>
      </c>
      <c r="BE22" s="3" t="s">
        <v>127</v>
      </c>
      <c r="BF22" s="3" t="s">
        <v>127</v>
      </c>
      <c r="BG22" s="3" t="s">
        <v>97</v>
      </c>
      <c r="BH22" s="3" t="s">
        <v>97</v>
      </c>
      <c r="BI22" s="3" t="s">
        <v>97</v>
      </c>
      <c r="BJ22" s="3" t="s">
        <v>97</v>
      </c>
      <c r="BK22" s="3" t="s">
        <v>97</v>
      </c>
      <c r="BL22" s="3" t="s">
        <v>97</v>
      </c>
      <c r="BM22" s="3" t="s">
        <v>97</v>
      </c>
      <c r="BN22" s="3" t="s">
        <v>97</v>
      </c>
      <c r="BO22" s="3" t="s">
        <v>97</v>
      </c>
      <c r="BP22" s="3" t="s">
        <v>97</v>
      </c>
      <c r="BQ22" s="3" t="s">
        <v>127</v>
      </c>
      <c r="BR22" s="3" t="s">
        <v>97</v>
      </c>
      <c r="BS22" s="3" t="s">
        <v>127</v>
      </c>
      <c r="BT22" s="3" t="s">
        <v>127</v>
      </c>
      <c r="BU22" s="3" t="s">
        <v>127</v>
      </c>
      <c r="BV22" s="3" t="s">
        <v>127</v>
      </c>
      <c r="BW22" s="3" t="s">
        <v>97</v>
      </c>
      <c r="BX22" s="3" t="s">
        <v>97</v>
      </c>
      <c r="BY22" s="3" t="s">
        <v>97</v>
      </c>
      <c r="BZ22" s="3" t="s">
        <v>97</v>
      </c>
      <c r="CA22" s="3" t="s">
        <v>97</v>
      </c>
      <c r="CB22" s="3" t="s">
        <v>97</v>
      </c>
      <c r="CC22" s="3" t="s">
        <v>97</v>
      </c>
      <c r="CD22" s="3" t="s">
        <v>97</v>
      </c>
      <c r="CE22" s="3" t="s">
        <v>97</v>
      </c>
      <c r="CF22" s="3" t="s">
        <v>97</v>
      </c>
    </row>
    <row r="23" spans="1:84" ht="409.6">
      <c r="A23" s="3" t="str">
        <f>"587111"</f>
        <v>587111</v>
      </c>
      <c r="B23" s="3" t="s">
        <v>332</v>
      </c>
      <c r="C23" s="3" t="s">
        <v>95</v>
      </c>
      <c r="D23" s="3" t="s">
        <v>96</v>
      </c>
      <c r="E23" s="3">
        <v>84002862213</v>
      </c>
      <c r="F23" s="3">
        <v>2862213</v>
      </c>
      <c r="G23" s="3" t="s">
        <v>97</v>
      </c>
      <c r="H23" s="3" t="s">
        <v>298</v>
      </c>
      <c r="I23" s="3" t="s">
        <v>333</v>
      </c>
      <c r="J23" s="3" t="s">
        <v>334</v>
      </c>
      <c r="K23" s="3"/>
      <c r="L23" s="3"/>
      <c r="M23" s="3" t="s">
        <v>335</v>
      </c>
      <c r="N23" s="3" t="s">
        <v>102</v>
      </c>
      <c r="O23" s="3" t="s">
        <v>336</v>
      </c>
      <c r="P23" s="3" t="s">
        <v>337</v>
      </c>
      <c r="Q23" s="3" t="s">
        <v>338</v>
      </c>
      <c r="R23" s="3" t="s">
        <v>339</v>
      </c>
      <c r="S23" s="3" t="s">
        <v>340</v>
      </c>
      <c r="T23" s="3" t="s">
        <v>108</v>
      </c>
      <c r="U23" s="3" t="str">
        <f>"2302"</f>
        <v>2302</v>
      </c>
      <c r="V23" s="3" t="s">
        <v>109</v>
      </c>
      <c r="W23" s="3" t="str">
        <f>"02 49202600"</f>
        <v>02 49202600</v>
      </c>
      <c r="X23" s="3" t="str">
        <f>"0419260690"</f>
        <v>0419260690</v>
      </c>
      <c r="Y23" s="3" t="s">
        <v>341</v>
      </c>
      <c r="Z23" s="3" t="s">
        <v>342</v>
      </c>
      <c r="AA23" s="4" t="s">
        <v>343</v>
      </c>
      <c r="AB23" s="3" t="s">
        <v>113</v>
      </c>
      <c r="AC23" s="3" t="s">
        <v>114</v>
      </c>
      <c r="AD23" s="3" t="s">
        <v>344</v>
      </c>
      <c r="AE23" s="3" t="s">
        <v>116</v>
      </c>
      <c r="AF23" s="3">
        <v>802</v>
      </c>
      <c r="AG23" s="3">
        <v>2887</v>
      </c>
      <c r="AH23" s="3">
        <v>1044</v>
      </c>
      <c r="AI23" s="3" t="s">
        <v>165</v>
      </c>
      <c r="AJ23" s="3" t="s">
        <v>144</v>
      </c>
      <c r="AK23" s="3" t="s">
        <v>166</v>
      </c>
      <c r="AL23" s="3" t="s">
        <v>345</v>
      </c>
      <c r="AM23" s="3" t="s">
        <v>97</v>
      </c>
      <c r="AN23" s="3" t="s">
        <v>127</v>
      </c>
      <c r="AO23" s="3" t="s">
        <v>127</v>
      </c>
      <c r="AP23" s="3" t="s">
        <v>127</v>
      </c>
      <c r="AQ23" s="3" t="s">
        <v>346</v>
      </c>
      <c r="AR23" s="3" t="s">
        <v>347</v>
      </c>
      <c r="AS23" s="3" t="s">
        <v>116</v>
      </c>
      <c r="AT23" s="3" t="s">
        <v>348</v>
      </c>
      <c r="AU23" s="3" t="s">
        <v>144</v>
      </c>
      <c r="AV23" s="3" t="s">
        <v>170</v>
      </c>
      <c r="AW23" s="3" t="s">
        <v>124</v>
      </c>
      <c r="AX23" s="3" t="s">
        <v>125</v>
      </c>
      <c r="AY23" s="3" t="s">
        <v>124</v>
      </c>
      <c r="AZ23" s="3" t="s">
        <v>126</v>
      </c>
      <c r="BA23" s="3" t="s">
        <v>97</v>
      </c>
      <c r="BB23" s="3" t="s">
        <v>97</v>
      </c>
      <c r="BC23" s="3" t="s">
        <v>97</v>
      </c>
      <c r="BD23" s="3" t="s">
        <v>97</v>
      </c>
      <c r="BE23" s="3" t="s">
        <v>97</v>
      </c>
      <c r="BF23" s="3" t="s">
        <v>97</v>
      </c>
      <c r="BG23" s="3" t="s">
        <v>97</v>
      </c>
      <c r="BH23" s="3" t="s">
        <v>97</v>
      </c>
      <c r="BI23" s="3" t="s">
        <v>97</v>
      </c>
      <c r="BJ23" s="3" t="s">
        <v>97</v>
      </c>
      <c r="BK23" s="3" t="s">
        <v>97</v>
      </c>
      <c r="BL23" s="3" t="s">
        <v>97</v>
      </c>
      <c r="BM23" s="3" t="s">
        <v>97</v>
      </c>
      <c r="BN23" s="3" t="s">
        <v>97</v>
      </c>
      <c r="BO23" s="3" t="s">
        <v>97</v>
      </c>
      <c r="BP23" s="3" t="s">
        <v>97</v>
      </c>
      <c r="BQ23" s="3" t="s">
        <v>97</v>
      </c>
      <c r="BR23" s="3" t="s">
        <v>97</v>
      </c>
      <c r="BS23" s="3" t="s">
        <v>97</v>
      </c>
      <c r="BT23" s="3" t="s">
        <v>97</v>
      </c>
      <c r="BU23" s="3" t="s">
        <v>97</v>
      </c>
      <c r="BV23" s="3" t="s">
        <v>127</v>
      </c>
      <c r="BW23" s="3" t="s">
        <v>127</v>
      </c>
      <c r="BX23" s="3" t="s">
        <v>97</v>
      </c>
      <c r="BY23" s="3" t="s">
        <v>127</v>
      </c>
      <c r="BZ23" s="3" t="s">
        <v>127</v>
      </c>
      <c r="CA23" s="3" t="s">
        <v>127</v>
      </c>
      <c r="CB23" s="3" t="s">
        <v>97</v>
      </c>
      <c r="CC23" s="3" t="s">
        <v>97</v>
      </c>
      <c r="CD23" s="3" t="s">
        <v>127</v>
      </c>
      <c r="CE23" s="3" t="s">
        <v>97</v>
      </c>
      <c r="CF23" s="3" t="s">
        <v>97</v>
      </c>
    </row>
    <row r="24" spans="1:84" ht="409.6">
      <c r="A24" s="3" t="str">
        <f>"603531"</f>
        <v>603531</v>
      </c>
      <c r="B24" s="3" t="s">
        <v>349</v>
      </c>
      <c r="C24" s="3" t="s">
        <v>269</v>
      </c>
      <c r="D24" s="3" t="s">
        <v>96</v>
      </c>
      <c r="E24" s="3">
        <v>16127713731</v>
      </c>
      <c r="F24" s="3">
        <v>127713731</v>
      </c>
      <c r="G24" s="3" t="s">
        <v>97</v>
      </c>
      <c r="H24" s="3" t="s">
        <v>98</v>
      </c>
      <c r="I24" s="3" t="s">
        <v>350</v>
      </c>
      <c r="J24" s="3" t="s">
        <v>351</v>
      </c>
      <c r="K24" s="3"/>
      <c r="L24" s="3"/>
      <c r="M24" s="3" t="s">
        <v>352</v>
      </c>
      <c r="N24" s="3" t="s">
        <v>132</v>
      </c>
      <c r="O24" s="3" t="s">
        <v>353</v>
      </c>
      <c r="P24" s="3" t="s">
        <v>354</v>
      </c>
      <c r="Q24" s="3" t="s">
        <v>355</v>
      </c>
      <c r="R24" s="3"/>
      <c r="S24" s="3" t="s">
        <v>356</v>
      </c>
      <c r="T24" s="3" t="s">
        <v>108</v>
      </c>
      <c r="U24" s="3" t="str">
        <f>"2150"</f>
        <v>2150</v>
      </c>
      <c r="V24" s="3" t="s">
        <v>109</v>
      </c>
      <c r="W24" s="3" t="str">
        <f>"02 8862 1549"</f>
        <v>02 8862 1549</v>
      </c>
      <c r="X24" s="3" t="str">
        <f>""</f>
        <v/>
      </c>
      <c r="Y24" s="3" t="s">
        <v>357</v>
      </c>
      <c r="Z24" s="3"/>
      <c r="AA24" s="4" t="s">
        <v>358</v>
      </c>
      <c r="AB24" s="3" t="s">
        <v>113</v>
      </c>
      <c r="AC24" s="3" t="s">
        <v>114</v>
      </c>
      <c r="AD24" s="3" t="s">
        <v>359</v>
      </c>
      <c r="AE24" s="3" t="s">
        <v>116</v>
      </c>
      <c r="AF24" s="3" t="s">
        <v>360</v>
      </c>
      <c r="AG24" s="3" t="s">
        <v>361</v>
      </c>
      <c r="AH24" s="3" t="s">
        <v>362</v>
      </c>
      <c r="AI24" s="3" t="s">
        <v>363</v>
      </c>
      <c r="AJ24" s="3" t="s">
        <v>144</v>
      </c>
      <c r="AK24" s="3" t="s">
        <v>145</v>
      </c>
      <c r="AL24" s="3" t="s">
        <v>364</v>
      </c>
      <c r="AM24" s="3" t="s">
        <v>97</v>
      </c>
      <c r="AN24" s="3" t="s">
        <v>127</v>
      </c>
      <c r="AO24" s="3" t="s">
        <v>127</v>
      </c>
      <c r="AP24" s="3" t="s">
        <v>127</v>
      </c>
      <c r="AQ24" s="3" t="s">
        <v>365</v>
      </c>
      <c r="AR24" s="3" t="s">
        <v>366</v>
      </c>
      <c r="AS24" s="3" t="s">
        <v>116</v>
      </c>
      <c r="AT24" s="3" t="s">
        <v>363</v>
      </c>
      <c r="AU24" s="3" t="s">
        <v>144</v>
      </c>
      <c r="AV24" s="3" t="s">
        <v>170</v>
      </c>
      <c r="AW24" s="3" t="s">
        <v>124</v>
      </c>
      <c r="AX24" s="3" t="s">
        <v>125</v>
      </c>
      <c r="AY24" s="3" t="s">
        <v>124</v>
      </c>
      <c r="AZ24" s="3" t="s">
        <v>126</v>
      </c>
      <c r="BA24" s="3" t="s">
        <v>127</v>
      </c>
      <c r="BB24" s="3" t="s">
        <v>127</v>
      </c>
      <c r="BC24" s="3" t="s">
        <v>127</v>
      </c>
      <c r="BD24" s="3" t="s">
        <v>127</v>
      </c>
      <c r="BE24" s="3" t="s">
        <v>127</v>
      </c>
      <c r="BF24" s="3" t="s">
        <v>127</v>
      </c>
      <c r="BG24" s="3" t="s">
        <v>127</v>
      </c>
      <c r="BH24" s="3" t="s">
        <v>127</v>
      </c>
      <c r="BI24" s="3" t="s">
        <v>97</v>
      </c>
      <c r="BJ24" s="3" t="s">
        <v>97</v>
      </c>
      <c r="BK24" s="3" t="s">
        <v>97</v>
      </c>
      <c r="BL24" s="3" t="s">
        <v>97</v>
      </c>
      <c r="BM24" s="3" t="s">
        <v>127</v>
      </c>
      <c r="BN24" s="3" t="s">
        <v>127</v>
      </c>
      <c r="BO24" s="3" t="s">
        <v>127</v>
      </c>
      <c r="BP24" s="3" t="s">
        <v>127</v>
      </c>
      <c r="BQ24" s="3" t="s">
        <v>127</v>
      </c>
      <c r="BR24" s="3" t="s">
        <v>127</v>
      </c>
      <c r="BS24" s="3" t="s">
        <v>127</v>
      </c>
      <c r="BT24" s="3" t="s">
        <v>127</v>
      </c>
      <c r="BU24" s="3" t="s">
        <v>127</v>
      </c>
      <c r="BV24" s="3" t="s">
        <v>127</v>
      </c>
      <c r="BW24" s="3" t="s">
        <v>127</v>
      </c>
      <c r="BX24" s="3" t="s">
        <v>127</v>
      </c>
      <c r="BY24" s="3" t="s">
        <v>97</v>
      </c>
      <c r="BZ24" s="3" t="s">
        <v>97</v>
      </c>
      <c r="CA24" s="3" t="s">
        <v>97</v>
      </c>
      <c r="CB24" s="3" t="s">
        <v>97</v>
      </c>
      <c r="CC24" s="3" t="s">
        <v>127</v>
      </c>
      <c r="CD24" s="3" t="s">
        <v>127</v>
      </c>
      <c r="CE24" s="3" t="s">
        <v>127</v>
      </c>
      <c r="CF24" s="3" t="s">
        <v>127</v>
      </c>
    </row>
    <row r="25" spans="1:84" ht="409.6">
      <c r="A25" s="3" t="str">
        <f>"603731"</f>
        <v>603731</v>
      </c>
      <c r="B25" s="3" t="s">
        <v>367</v>
      </c>
      <c r="C25" s="3" t="s">
        <v>269</v>
      </c>
      <c r="D25" s="3" t="s">
        <v>96</v>
      </c>
      <c r="E25" s="3">
        <v>50003076337</v>
      </c>
      <c r="F25" s="3">
        <v>3076337</v>
      </c>
      <c r="G25" s="3" t="s">
        <v>97</v>
      </c>
      <c r="H25" s="3" t="s">
        <v>98</v>
      </c>
      <c r="I25" s="3" t="s">
        <v>368</v>
      </c>
      <c r="J25" s="3" t="s">
        <v>369</v>
      </c>
      <c r="K25" s="3"/>
      <c r="L25" s="3"/>
      <c r="M25" s="3" t="s">
        <v>370</v>
      </c>
      <c r="N25" s="3" t="s">
        <v>102</v>
      </c>
      <c r="O25" s="3" t="s">
        <v>371</v>
      </c>
      <c r="P25" s="3" t="s">
        <v>372</v>
      </c>
      <c r="Q25" s="3" t="s">
        <v>373</v>
      </c>
      <c r="R25" s="3"/>
      <c r="S25" s="3" t="s">
        <v>374</v>
      </c>
      <c r="T25" s="3" t="s">
        <v>108</v>
      </c>
      <c r="U25" s="3" t="str">
        <f>"2750"</f>
        <v>2750</v>
      </c>
      <c r="V25" s="3" t="s">
        <v>109</v>
      </c>
      <c r="W25" s="3" t="str">
        <f>"02 4777 8000"</f>
        <v>02 4777 8000</v>
      </c>
      <c r="X25" s="3" t="str">
        <f>"0404865363"</f>
        <v>0404865363</v>
      </c>
      <c r="Y25" s="3" t="s">
        <v>375</v>
      </c>
      <c r="Z25" s="3" t="s">
        <v>376</v>
      </c>
      <c r="AA25" s="4" t="s">
        <v>377</v>
      </c>
      <c r="AB25" s="3" t="s">
        <v>113</v>
      </c>
      <c r="AC25" s="3" t="s">
        <v>114</v>
      </c>
      <c r="AD25" s="3" t="s">
        <v>378</v>
      </c>
      <c r="AE25" s="3" t="s">
        <v>116</v>
      </c>
      <c r="AF25" s="3">
        <v>197</v>
      </c>
      <c r="AG25" s="3" t="s">
        <v>379</v>
      </c>
      <c r="AH25" s="3" t="s">
        <v>380</v>
      </c>
      <c r="AI25" s="3" t="s">
        <v>165</v>
      </c>
      <c r="AJ25" s="3" t="s">
        <v>144</v>
      </c>
      <c r="AK25" s="3" t="s">
        <v>170</v>
      </c>
      <c r="AL25" s="3" t="s">
        <v>381</v>
      </c>
      <c r="AM25" s="3" t="s">
        <v>97</v>
      </c>
      <c r="AN25" s="3" t="s">
        <v>127</v>
      </c>
      <c r="AO25" s="3" t="s">
        <v>127</v>
      </c>
      <c r="AP25" s="3" t="s">
        <v>127</v>
      </c>
      <c r="AQ25" s="3" t="s">
        <v>122</v>
      </c>
      <c r="AR25" s="3" t="s">
        <v>382</v>
      </c>
      <c r="AS25" s="3" t="s">
        <v>116</v>
      </c>
      <c r="AT25" s="3" t="s">
        <v>363</v>
      </c>
      <c r="AU25" s="3" t="s">
        <v>144</v>
      </c>
      <c r="AV25" s="3" t="s">
        <v>170</v>
      </c>
      <c r="AW25" s="3" t="s">
        <v>124</v>
      </c>
      <c r="AX25" s="3" t="s">
        <v>125</v>
      </c>
      <c r="AY25" s="3" t="s">
        <v>124</v>
      </c>
      <c r="AZ25" s="3" t="s">
        <v>126</v>
      </c>
      <c r="BA25" s="3" t="s">
        <v>127</v>
      </c>
      <c r="BB25" s="3" t="s">
        <v>127</v>
      </c>
      <c r="BC25" s="3" t="s">
        <v>97</v>
      </c>
      <c r="BD25" s="3" t="s">
        <v>97</v>
      </c>
      <c r="BE25" s="3" t="s">
        <v>97</v>
      </c>
      <c r="BF25" s="3" t="s">
        <v>127</v>
      </c>
      <c r="BG25" s="3" t="s">
        <v>97</v>
      </c>
      <c r="BH25" s="3" t="s">
        <v>97</v>
      </c>
      <c r="BI25" s="3" t="s">
        <v>97</v>
      </c>
      <c r="BJ25" s="3" t="s">
        <v>97</v>
      </c>
      <c r="BK25" s="3" t="s">
        <v>97</v>
      </c>
      <c r="BL25" s="3" t="s">
        <v>97</v>
      </c>
      <c r="BM25" s="3" t="s">
        <v>97</v>
      </c>
      <c r="BN25" s="3" t="s">
        <v>97</v>
      </c>
      <c r="BO25" s="3" t="s">
        <v>97</v>
      </c>
      <c r="BP25" s="3" t="s">
        <v>97</v>
      </c>
      <c r="BQ25" s="3" t="s">
        <v>127</v>
      </c>
      <c r="BR25" s="3" t="s">
        <v>127</v>
      </c>
      <c r="BS25" s="3" t="s">
        <v>97</v>
      </c>
      <c r="BT25" s="3" t="s">
        <v>97</v>
      </c>
      <c r="BU25" s="3" t="s">
        <v>97</v>
      </c>
      <c r="BV25" s="3" t="s">
        <v>127</v>
      </c>
      <c r="BW25" s="3" t="s">
        <v>97</v>
      </c>
      <c r="BX25" s="3" t="s">
        <v>97</v>
      </c>
      <c r="BY25" s="3" t="s">
        <v>97</v>
      </c>
      <c r="BZ25" s="3" t="s">
        <v>97</v>
      </c>
      <c r="CA25" s="3" t="s">
        <v>97</v>
      </c>
      <c r="CB25" s="3" t="s">
        <v>97</v>
      </c>
      <c r="CC25" s="3" t="s">
        <v>97</v>
      </c>
      <c r="CD25" s="3" t="s">
        <v>97</v>
      </c>
      <c r="CE25" s="3" t="s">
        <v>97</v>
      </c>
      <c r="CF25" s="3" t="s">
        <v>97</v>
      </c>
    </row>
    <row r="26" spans="1:84" ht="409.6">
      <c r="A26" s="3" t="str">
        <f>"637871"</f>
        <v>637871</v>
      </c>
      <c r="B26" s="3" t="s">
        <v>383</v>
      </c>
      <c r="C26" s="3" t="s">
        <v>269</v>
      </c>
      <c r="D26" s="3" t="s">
        <v>96</v>
      </c>
      <c r="E26" s="3">
        <v>80074835053</v>
      </c>
      <c r="F26" s="3"/>
      <c r="G26" s="3" t="s">
        <v>97</v>
      </c>
      <c r="H26" s="3" t="s">
        <v>129</v>
      </c>
      <c r="I26" s="3" t="s">
        <v>384</v>
      </c>
      <c r="J26" s="3" t="s">
        <v>385</v>
      </c>
      <c r="K26" s="3"/>
      <c r="L26" s="3"/>
      <c r="M26" s="3" t="s">
        <v>385</v>
      </c>
      <c r="N26" s="3" t="s">
        <v>102</v>
      </c>
      <c r="O26" s="3" t="s">
        <v>386</v>
      </c>
      <c r="P26" s="3" t="s">
        <v>387</v>
      </c>
      <c r="Q26" s="3" t="s">
        <v>388</v>
      </c>
      <c r="R26" s="3"/>
      <c r="S26" s="3" t="s">
        <v>389</v>
      </c>
      <c r="T26" s="3" t="s">
        <v>108</v>
      </c>
      <c r="U26" s="3" t="str">
        <f>"2500"</f>
        <v>2500</v>
      </c>
      <c r="V26" s="3" t="s">
        <v>109</v>
      </c>
      <c r="W26" s="3" t="str">
        <f>"0242280955"</f>
        <v>0242280955</v>
      </c>
      <c r="X26" s="3" t="str">
        <f>"0418323080"</f>
        <v>0418323080</v>
      </c>
      <c r="Y26" s="3" t="s">
        <v>390</v>
      </c>
      <c r="Z26" s="3" t="s">
        <v>391</v>
      </c>
      <c r="AA26" s="4" t="s">
        <v>392</v>
      </c>
      <c r="AB26" s="3" t="s">
        <v>113</v>
      </c>
      <c r="AC26" s="3" t="s">
        <v>114</v>
      </c>
      <c r="AD26" s="3" t="s">
        <v>393</v>
      </c>
      <c r="AE26" s="3" t="s">
        <v>231</v>
      </c>
      <c r="AF26" s="3">
        <v>0</v>
      </c>
      <c r="AG26" s="3" t="s">
        <v>394</v>
      </c>
      <c r="AH26" s="3">
        <v>0</v>
      </c>
      <c r="AI26" s="3" t="s">
        <v>143</v>
      </c>
      <c r="AJ26" s="3" t="s">
        <v>395</v>
      </c>
      <c r="AK26" s="3" t="s">
        <v>145</v>
      </c>
      <c r="AL26" s="3" t="s">
        <v>396</v>
      </c>
      <c r="AM26" s="3" t="s">
        <v>97</v>
      </c>
      <c r="AN26" s="3" t="s">
        <v>127</v>
      </c>
      <c r="AO26" s="3" t="s">
        <v>127</v>
      </c>
      <c r="AP26" s="3" t="s">
        <v>97</v>
      </c>
      <c r="AQ26" s="3" t="s">
        <v>397</v>
      </c>
      <c r="AR26" s="3" t="s">
        <v>398</v>
      </c>
      <c r="AS26" s="3" t="s">
        <v>231</v>
      </c>
      <c r="AT26" s="6" t="s">
        <v>121</v>
      </c>
      <c r="AU26" s="3" t="s">
        <v>144</v>
      </c>
      <c r="AV26" s="3" t="s">
        <v>150</v>
      </c>
      <c r="AW26" s="3" t="s">
        <v>124</v>
      </c>
      <c r="AX26" s="3" t="s">
        <v>171</v>
      </c>
      <c r="AY26" s="3" t="s">
        <v>124</v>
      </c>
      <c r="AZ26" s="3" t="s">
        <v>126</v>
      </c>
      <c r="BA26" s="3" t="s">
        <v>97</v>
      </c>
      <c r="BB26" s="3" t="s">
        <v>97</v>
      </c>
      <c r="BC26" s="3" t="s">
        <v>97</v>
      </c>
      <c r="BD26" s="3" t="s">
        <v>97</v>
      </c>
      <c r="BE26" s="3" t="s">
        <v>97</v>
      </c>
      <c r="BF26" s="3" t="s">
        <v>97</v>
      </c>
      <c r="BG26" s="3" t="s">
        <v>97</v>
      </c>
      <c r="BH26" s="3" t="s">
        <v>97</v>
      </c>
      <c r="BI26" s="3" t="s">
        <v>97</v>
      </c>
      <c r="BJ26" s="3" t="s">
        <v>97</v>
      </c>
      <c r="BK26" s="3" t="s">
        <v>97</v>
      </c>
      <c r="BL26" s="3" t="s">
        <v>97</v>
      </c>
      <c r="BM26" s="3" t="s">
        <v>97</v>
      </c>
      <c r="BN26" s="3" t="s">
        <v>97</v>
      </c>
      <c r="BO26" s="3" t="s">
        <v>97</v>
      </c>
      <c r="BP26" s="3" t="s">
        <v>97</v>
      </c>
      <c r="BQ26" s="3" t="s">
        <v>97</v>
      </c>
      <c r="BR26" s="3" t="s">
        <v>97</v>
      </c>
      <c r="BS26" s="3" t="s">
        <v>97</v>
      </c>
      <c r="BT26" s="3" t="s">
        <v>97</v>
      </c>
      <c r="BU26" s="3" t="s">
        <v>97</v>
      </c>
      <c r="BV26" s="3" t="s">
        <v>97</v>
      </c>
      <c r="BW26" s="3" t="s">
        <v>97</v>
      </c>
      <c r="BX26" s="3" t="s">
        <v>97</v>
      </c>
      <c r="BY26" s="3" t="s">
        <v>97</v>
      </c>
      <c r="BZ26" s="3" t="s">
        <v>97</v>
      </c>
      <c r="CA26" s="3" t="s">
        <v>97</v>
      </c>
      <c r="CB26" s="3" t="s">
        <v>97</v>
      </c>
      <c r="CC26" s="3" t="s">
        <v>97</v>
      </c>
      <c r="CD26" s="3" t="s">
        <v>97</v>
      </c>
      <c r="CE26" s="3" t="s">
        <v>127</v>
      </c>
      <c r="CF26" s="3" t="s">
        <v>97</v>
      </c>
    </row>
    <row r="27" spans="1:84" ht="345.6">
      <c r="A27" s="3" t="str">
        <f>"644161"</f>
        <v>644161</v>
      </c>
      <c r="B27" s="3" t="s">
        <v>399</v>
      </c>
      <c r="C27" s="3" t="s">
        <v>95</v>
      </c>
      <c r="D27" s="3" t="s">
        <v>96</v>
      </c>
      <c r="E27" s="3">
        <v>38002704056</v>
      </c>
      <c r="F27" s="3">
        <v>2704056</v>
      </c>
      <c r="G27" s="3" t="s">
        <v>97</v>
      </c>
      <c r="H27" s="3" t="s">
        <v>98</v>
      </c>
      <c r="I27" s="3" t="s">
        <v>400</v>
      </c>
      <c r="J27" s="3" t="s">
        <v>401</v>
      </c>
      <c r="K27" s="3"/>
      <c r="L27" s="3"/>
      <c r="M27" s="3" t="s">
        <v>402</v>
      </c>
      <c r="N27" s="3" t="s">
        <v>102</v>
      </c>
      <c r="O27" s="3" t="s">
        <v>403</v>
      </c>
      <c r="P27" s="3" t="s">
        <v>134</v>
      </c>
      <c r="Q27" s="3" t="s">
        <v>404</v>
      </c>
      <c r="R27" s="3" t="s">
        <v>405</v>
      </c>
      <c r="S27" s="3" t="s">
        <v>406</v>
      </c>
      <c r="T27" s="3" t="s">
        <v>108</v>
      </c>
      <c r="U27" s="3" t="str">
        <f>"2010"</f>
        <v>2010</v>
      </c>
      <c r="V27" s="3" t="s">
        <v>109</v>
      </c>
      <c r="W27" s="3" t="str">
        <f>"(02) 8202 9306"</f>
        <v>(02) 8202 9306</v>
      </c>
      <c r="X27" s="3" t="str">
        <f>"0423 607 465"</f>
        <v>0423 607 465</v>
      </c>
      <c r="Y27" s="3" t="s">
        <v>407</v>
      </c>
      <c r="Z27" s="3" t="s">
        <v>408</v>
      </c>
      <c r="AA27" s="4" t="s">
        <v>245</v>
      </c>
      <c r="AB27" s="3" t="s">
        <v>113</v>
      </c>
      <c r="AC27" s="3" t="s">
        <v>114</v>
      </c>
      <c r="AD27" s="3" t="s">
        <v>409</v>
      </c>
      <c r="AE27" s="3" t="s">
        <v>141</v>
      </c>
      <c r="AF27" s="3" t="s">
        <v>410</v>
      </c>
      <c r="AG27" s="3" t="s">
        <v>411</v>
      </c>
      <c r="AH27" s="3" t="s">
        <v>412</v>
      </c>
      <c r="AI27" s="3" t="s">
        <v>143</v>
      </c>
      <c r="AJ27" s="3" t="s">
        <v>186</v>
      </c>
      <c r="AK27" s="3" t="s">
        <v>145</v>
      </c>
      <c r="AL27" s="3" t="s">
        <v>413</v>
      </c>
      <c r="AM27" s="3" t="s">
        <v>97</v>
      </c>
      <c r="AN27" s="3" t="s">
        <v>127</v>
      </c>
      <c r="AO27" s="3" t="s">
        <v>127</v>
      </c>
      <c r="AP27" s="3" t="s">
        <v>97</v>
      </c>
      <c r="AQ27" s="3" t="s">
        <v>414</v>
      </c>
      <c r="AR27" s="3" t="s">
        <v>415</v>
      </c>
      <c r="AS27" s="3" t="s">
        <v>116</v>
      </c>
      <c r="AT27" s="3" t="s">
        <v>143</v>
      </c>
      <c r="AU27" s="3" t="s">
        <v>316</v>
      </c>
      <c r="AV27" s="3" t="s">
        <v>145</v>
      </c>
      <c r="AW27" s="3" t="s">
        <v>124</v>
      </c>
      <c r="AX27" s="3" t="s">
        <v>416</v>
      </c>
      <c r="AY27" s="3" t="s">
        <v>124</v>
      </c>
      <c r="AZ27" s="3" t="s">
        <v>126</v>
      </c>
      <c r="BA27" s="3" t="s">
        <v>97</v>
      </c>
      <c r="BB27" s="3" t="s">
        <v>97</v>
      </c>
      <c r="BC27" s="3" t="s">
        <v>127</v>
      </c>
      <c r="BD27" s="3" t="s">
        <v>97</v>
      </c>
      <c r="BE27" s="3" t="s">
        <v>97</v>
      </c>
      <c r="BF27" s="3" t="s">
        <v>97</v>
      </c>
      <c r="BG27" s="3" t="s">
        <v>97</v>
      </c>
      <c r="BH27" s="3" t="s">
        <v>97</v>
      </c>
      <c r="BI27" s="3" t="s">
        <v>97</v>
      </c>
      <c r="BJ27" s="3" t="s">
        <v>97</v>
      </c>
      <c r="BK27" s="3" t="s">
        <v>97</v>
      </c>
      <c r="BL27" s="3" t="s">
        <v>97</v>
      </c>
      <c r="BM27" s="3" t="s">
        <v>97</v>
      </c>
      <c r="BN27" s="3" t="s">
        <v>97</v>
      </c>
      <c r="BO27" s="3" t="s">
        <v>97</v>
      </c>
      <c r="BP27" s="3" t="s">
        <v>97</v>
      </c>
      <c r="BQ27" s="3" t="s">
        <v>127</v>
      </c>
      <c r="BR27" s="3" t="s">
        <v>127</v>
      </c>
      <c r="BS27" s="3" t="s">
        <v>127</v>
      </c>
      <c r="BT27" s="3" t="s">
        <v>127</v>
      </c>
      <c r="BU27" s="3" t="s">
        <v>127</v>
      </c>
      <c r="BV27" s="3" t="s">
        <v>127</v>
      </c>
      <c r="BW27" s="3" t="s">
        <v>97</v>
      </c>
      <c r="BX27" s="3" t="s">
        <v>97</v>
      </c>
      <c r="BY27" s="3" t="s">
        <v>97</v>
      </c>
      <c r="BZ27" s="3" t="s">
        <v>97</v>
      </c>
      <c r="CA27" s="3" t="s">
        <v>97</v>
      </c>
      <c r="CB27" s="3" t="s">
        <v>97</v>
      </c>
      <c r="CC27" s="3" t="s">
        <v>97</v>
      </c>
      <c r="CD27" s="3" t="s">
        <v>97</v>
      </c>
      <c r="CE27" s="3" t="s">
        <v>97</v>
      </c>
      <c r="CF27" s="3" t="s">
        <v>97</v>
      </c>
    </row>
    <row r="28" spans="1:84" ht="403.15">
      <c r="A28" s="3" t="str">
        <f>"697911"</f>
        <v>697911</v>
      </c>
      <c r="B28" s="3" t="s">
        <v>417</v>
      </c>
      <c r="C28" s="3" t="s">
        <v>95</v>
      </c>
      <c r="D28" s="3" t="s">
        <v>96</v>
      </c>
      <c r="E28" s="3">
        <v>77078450610</v>
      </c>
      <c r="F28" s="3">
        <v>78450610</v>
      </c>
      <c r="G28" s="3" t="s">
        <v>97</v>
      </c>
      <c r="H28" s="3" t="s">
        <v>129</v>
      </c>
      <c r="I28" s="3" t="s">
        <v>418</v>
      </c>
      <c r="J28" s="3" t="s">
        <v>419</v>
      </c>
      <c r="K28" s="3"/>
      <c r="L28" s="3"/>
      <c r="M28" s="3" t="s">
        <v>420</v>
      </c>
      <c r="N28" s="3" t="s">
        <v>132</v>
      </c>
      <c r="O28" s="3" t="s">
        <v>421</v>
      </c>
      <c r="P28" s="3" t="s">
        <v>422</v>
      </c>
      <c r="Q28" s="3" t="s">
        <v>420</v>
      </c>
      <c r="R28" s="3"/>
      <c r="S28" s="3" t="s">
        <v>423</v>
      </c>
      <c r="T28" s="3" t="s">
        <v>108</v>
      </c>
      <c r="U28" s="3" t="str">
        <f>"2024"</f>
        <v>2024</v>
      </c>
      <c r="V28" s="3" t="s">
        <v>109</v>
      </c>
      <c r="W28" s="3" t="str">
        <f>"0293148211"</f>
        <v>0293148211</v>
      </c>
      <c r="X28" s="3" t="str">
        <f>"0418259039"</f>
        <v>0418259039</v>
      </c>
      <c r="Y28" s="3" t="s">
        <v>424</v>
      </c>
      <c r="Z28" s="3" t="s">
        <v>425</v>
      </c>
      <c r="AA28" s="4" t="s">
        <v>426</v>
      </c>
      <c r="AB28" s="3" t="s">
        <v>113</v>
      </c>
      <c r="AC28" s="3" t="s">
        <v>114</v>
      </c>
      <c r="AD28" s="3" t="s">
        <v>427</v>
      </c>
      <c r="AE28" s="3" t="s">
        <v>231</v>
      </c>
      <c r="AF28" s="3">
        <v>11</v>
      </c>
      <c r="AG28" s="3">
        <v>0</v>
      </c>
      <c r="AH28" s="3">
        <v>10</v>
      </c>
      <c r="AI28" s="3" t="s">
        <v>363</v>
      </c>
      <c r="AJ28" s="3" t="s">
        <v>144</v>
      </c>
      <c r="AK28" s="3" t="s">
        <v>170</v>
      </c>
      <c r="AL28" s="3" t="s">
        <v>428</v>
      </c>
      <c r="AM28" s="3" t="s">
        <v>97</v>
      </c>
      <c r="AN28" s="3" t="s">
        <v>97</v>
      </c>
      <c r="AO28" s="3" t="s">
        <v>97</v>
      </c>
      <c r="AP28" s="3" t="s">
        <v>97</v>
      </c>
      <c r="AQ28" s="3" t="s">
        <v>168</v>
      </c>
      <c r="AR28" s="3" t="s">
        <v>429</v>
      </c>
      <c r="AS28" s="3" t="s">
        <v>116</v>
      </c>
      <c r="AT28" s="3" t="s">
        <v>363</v>
      </c>
      <c r="AU28" s="3" t="s">
        <v>144</v>
      </c>
      <c r="AV28" s="3" t="s">
        <v>170</v>
      </c>
      <c r="AW28" s="3" t="s">
        <v>124</v>
      </c>
      <c r="AX28" s="3" t="s">
        <v>171</v>
      </c>
      <c r="AY28" s="3" t="s">
        <v>124</v>
      </c>
      <c r="AZ28" s="3" t="s">
        <v>126</v>
      </c>
      <c r="BA28" s="3" t="s">
        <v>127</v>
      </c>
      <c r="BB28" s="3" t="s">
        <v>127</v>
      </c>
      <c r="BC28" s="3" t="s">
        <v>127</v>
      </c>
      <c r="BD28" s="3" t="s">
        <v>127</v>
      </c>
      <c r="BE28" s="3" t="s">
        <v>127</v>
      </c>
      <c r="BF28" s="3" t="s">
        <v>127</v>
      </c>
      <c r="BG28" s="3" t="s">
        <v>97</v>
      </c>
      <c r="BH28" s="3" t="s">
        <v>97</v>
      </c>
      <c r="BI28" s="3" t="s">
        <v>97</v>
      </c>
      <c r="BJ28" s="3" t="s">
        <v>97</v>
      </c>
      <c r="BK28" s="3" t="s">
        <v>97</v>
      </c>
      <c r="BL28" s="3" t="s">
        <v>127</v>
      </c>
      <c r="BM28" s="3" t="s">
        <v>97</v>
      </c>
      <c r="BN28" s="3" t="s">
        <v>127</v>
      </c>
      <c r="BO28" s="3" t="s">
        <v>127</v>
      </c>
      <c r="BP28" s="3" t="s">
        <v>97</v>
      </c>
      <c r="BQ28" s="3" t="s">
        <v>127</v>
      </c>
      <c r="BR28" s="3" t="s">
        <v>127</v>
      </c>
      <c r="BS28" s="3" t="s">
        <v>127</v>
      </c>
      <c r="BT28" s="3" t="s">
        <v>127</v>
      </c>
      <c r="BU28" s="3" t="s">
        <v>127</v>
      </c>
      <c r="BV28" s="3" t="s">
        <v>127</v>
      </c>
      <c r="BW28" s="3" t="s">
        <v>127</v>
      </c>
      <c r="BX28" s="3" t="s">
        <v>127</v>
      </c>
      <c r="BY28" s="3" t="s">
        <v>127</v>
      </c>
      <c r="BZ28" s="3" t="s">
        <v>127</v>
      </c>
      <c r="CA28" s="3" t="s">
        <v>127</v>
      </c>
      <c r="CB28" s="3" t="s">
        <v>127</v>
      </c>
      <c r="CC28" s="3" t="s">
        <v>127</v>
      </c>
      <c r="CD28" s="3" t="s">
        <v>127</v>
      </c>
      <c r="CE28" s="3" t="s">
        <v>127</v>
      </c>
      <c r="CF28" s="3" t="s">
        <v>127</v>
      </c>
    </row>
    <row r="29" spans="1:84" ht="409.6">
      <c r="A29" s="3" t="str">
        <f>"733451"</f>
        <v>733451</v>
      </c>
      <c r="B29" s="3" t="s">
        <v>430</v>
      </c>
      <c r="C29" s="3" t="s">
        <v>95</v>
      </c>
      <c r="D29" s="3" t="s">
        <v>96</v>
      </c>
      <c r="E29" s="3">
        <v>12566880561</v>
      </c>
      <c r="F29" s="3">
        <v>605918947</v>
      </c>
      <c r="G29" s="3" t="s">
        <v>97</v>
      </c>
      <c r="H29" s="3" t="s">
        <v>251</v>
      </c>
      <c r="I29" s="3" t="s">
        <v>431</v>
      </c>
      <c r="J29" s="3" t="s">
        <v>432</v>
      </c>
      <c r="K29" s="3"/>
      <c r="L29" s="3"/>
      <c r="M29" s="3" t="s">
        <v>432</v>
      </c>
      <c r="N29" s="3" t="s">
        <v>132</v>
      </c>
      <c r="O29" s="3" t="s">
        <v>433</v>
      </c>
      <c r="P29" s="3" t="s">
        <v>387</v>
      </c>
      <c r="Q29" s="3" t="s">
        <v>434</v>
      </c>
      <c r="R29" s="3"/>
      <c r="S29" s="3" t="s">
        <v>435</v>
      </c>
      <c r="T29" s="3" t="s">
        <v>108</v>
      </c>
      <c r="U29" s="3" t="str">
        <f>"2100"</f>
        <v>2100</v>
      </c>
      <c r="V29" s="3" t="s">
        <v>109</v>
      </c>
      <c r="W29" s="3" t="str">
        <f>"02 8977 8800"</f>
        <v>02 8977 8800</v>
      </c>
      <c r="X29" s="3" t="str">
        <f>"0406380674"</f>
        <v>0406380674</v>
      </c>
      <c r="Y29" s="3" t="s">
        <v>436</v>
      </c>
      <c r="Z29" s="3" t="s">
        <v>437</v>
      </c>
      <c r="AA29" s="4" t="s">
        <v>438</v>
      </c>
      <c r="AB29" s="3" t="s">
        <v>113</v>
      </c>
      <c r="AC29" s="3" t="s">
        <v>114</v>
      </c>
      <c r="AD29" s="3" t="s">
        <v>439</v>
      </c>
      <c r="AE29" s="3" t="s">
        <v>231</v>
      </c>
      <c r="AF29" s="3" t="s">
        <v>164</v>
      </c>
      <c r="AG29" s="3" t="s">
        <v>164</v>
      </c>
      <c r="AH29" s="3" t="s">
        <v>440</v>
      </c>
      <c r="AI29" s="3" t="s">
        <v>143</v>
      </c>
      <c r="AJ29" s="3" t="s">
        <v>441</v>
      </c>
      <c r="AK29" s="3" t="s">
        <v>145</v>
      </c>
      <c r="AL29" s="3" t="s">
        <v>442</v>
      </c>
      <c r="AM29" s="3" t="s">
        <v>97</v>
      </c>
      <c r="AN29" s="3" t="s">
        <v>127</v>
      </c>
      <c r="AO29" s="3" t="s">
        <v>127</v>
      </c>
      <c r="AP29" s="3" t="s">
        <v>127</v>
      </c>
      <c r="AQ29" s="3" t="s">
        <v>122</v>
      </c>
      <c r="AR29" s="3" t="s">
        <v>443</v>
      </c>
      <c r="AS29" s="3" t="s">
        <v>141</v>
      </c>
      <c r="AT29" s="3" t="s">
        <v>143</v>
      </c>
      <c r="AU29" s="3" t="s">
        <v>144</v>
      </c>
      <c r="AV29" s="3" t="s">
        <v>145</v>
      </c>
      <c r="AW29" s="3" t="s">
        <v>124</v>
      </c>
      <c r="AX29" s="3" t="s">
        <v>125</v>
      </c>
      <c r="AY29" s="3" t="s">
        <v>124</v>
      </c>
      <c r="AZ29" s="3" t="s">
        <v>126</v>
      </c>
      <c r="BA29" s="3" t="s">
        <v>127</v>
      </c>
      <c r="BB29" s="3" t="s">
        <v>127</v>
      </c>
      <c r="BC29" s="3" t="s">
        <v>127</v>
      </c>
      <c r="BD29" s="3" t="s">
        <v>127</v>
      </c>
      <c r="BE29" s="3" t="s">
        <v>127</v>
      </c>
      <c r="BF29" s="3" t="s">
        <v>127</v>
      </c>
      <c r="BG29" s="3" t="s">
        <v>127</v>
      </c>
      <c r="BH29" s="3" t="s">
        <v>127</v>
      </c>
      <c r="BI29" s="3" t="s">
        <v>127</v>
      </c>
      <c r="BJ29" s="3" t="s">
        <v>127</v>
      </c>
      <c r="BK29" s="3" t="s">
        <v>127</v>
      </c>
      <c r="BL29" s="3" t="s">
        <v>127</v>
      </c>
      <c r="BM29" s="3" t="s">
        <v>127</v>
      </c>
      <c r="BN29" s="3" t="s">
        <v>127</v>
      </c>
      <c r="BO29" s="3" t="s">
        <v>127</v>
      </c>
      <c r="BP29" s="3" t="s">
        <v>127</v>
      </c>
      <c r="BQ29" s="3" t="s">
        <v>127</v>
      </c>
      <c r="BR29" s="3" t="s">
        <v>127</v>
      </c>
      <c r="BS29" s="3" t="s">
        <v>127</v>
      </c>
      <c r="BT29" s="3" t="s">
        <v>127</v>
      </c>
      <c r="BU29" s="3" t="s">
        <v>127</v>
      </c>
      <c r="BV29" s="3" t="s">
        <v>127</v>
      </c>
      <c r="BW29" s="3" t="s">
        <v>127</v>
      </c>
      <c r="BX29" s="3" t="s">
        <v>127</v>
      </c>
      <c r="BY29" s="3" t="s">
        <v>127</v>
      </c>
      <c r="BZ29" s="3" t="s">
        <v>127</v>
      </c>
      <c r="CA29" s="3" t="s">
        <v>127</v>
      </c>
      <c r="CB29" s="3" t="s">
        <v>127</v>
      </c>
      <c r="CC29" s="3" t="s">
        <v>127</v>
      </c>
      <c r="CD29" s="3" t="s">
        <v>127</v>
      </c>
      <c r="CE29" s="3" t="s">
        <v>127</v>
      </c>
      <c r="CF29" s="3" t="s">
        <v>127</v>
      </c>
    </row>
    <row r="30" spans="1:84" ht="129.6">
      <c r="A30" s="3" t="str">
        <f>"760671"</f>
        <v>760671</v>
      </c>
      <c r="B30" s="3" t="s">
        <v>444</v>
      </c>
      <c r="C30" s="3" t="s">
        <v>95</v>
      </c>
      <c r="D30" s="3" t="s">
        <v>96</v>
      </c>
      <c r="E30" s="3">
        <v>38103181700</v>
      </c>
      <c r="F30" s="3"/>
      <c r="G30" s="3" t="s">
        <v>97</v>
      </c>
      <c r="H30" s="3" t="s">
        <v>98</v>
      </c>
      <c r="I30" s="3" t="s">
        <v>445</v>
      </c>
      <c r="J30" s="3" t="s">
        <v>446</v>
      </c>
      <c r="K30" s="3"/>
      <c r="L30" s="3"/>
      <c r="M30" s="3" t="s">
        <v>447</v>
      </c>
      <c r="N30" s="3" t="s">
        <v>132</v>
      </c>
      <c r="O30" s="3" t="s">
        <v>448</v>
      </c>
      <c r="P30" s="3" t="s">
        <v>449</v>
      </c>
      <c r="Q30" s="3" t="s">
        <v>450</v>
      </c>
      <c r="R30" s="3"/>
      <c r="S30" s="3" t="s">
        <v>451</v>
      </c>
      <c r="T30" s="3" t="s">
        <v>108</v>
      </c>
      <c r="U30" s="3" t="str">
        <f>"2149"</f>
        <v>2149</v>
      </c>
      <c r="V30" s="3" t="s">
        <v>109</v>
      </c>
      <c r="W30" s="3" t="str">
        <f>"02 95680280"</f>
        <v>02 95680280</v>
      </c>
      <c r="X30" s="3" t="str">
        <f>"0414932272"</f>
        <v>0414932272</v>
      </c>
      <c r="Y30" s="3" t="s">
        <v>452</v>
      </c>
      <c r="Z30" s="3" t="s">
        <v>453</v>
      </c>
      <c r="AA30" s="4" t="s">
        <v>454</v>
      </c>
      <c r="AB30" s="3" t="s">
        <v>113</v>
      </c>
      <c r="AC30" s="3" t="s">
        <v>114</v>
      </c>
      <c r="AD30" s="3" t="s">
        <v>455</v>
      </c>
      <c r="AE30" s="3" t="s">
        <v>141</v>
      </c>
      <c r="AF30" s="3">
        <v>200</v>
      </c>
      <c r="AG30" s="3">
        <v>900</v>
      </c>
      <c r="AH30" s="3">
        <v>300</v>
      </c>
      <c r="AI30" s="3" t="s">
        <v>202</v>
      </c>
      <c r="AJ30" s="3" t="s">
        <v>186</v>
      </c>
      <c r="AK30" s="3" t="s">
        <v>166</v>
      </c>
      <c r="AL30" s="3" t="s">
        <v>456</v>
      </c>
      <c r="AM30" s="3" t="s">
        <v>97</v>
      </c>
      <c r="AN30" s="3" t="s">
        <v>127</v>
      </c>
      <c r="AO30" s="3" t="s">
        <v>127</v>
      </c>
      <c r="AP30" s="3" t="s">
        <v>127</v>
      </c>
      <c r="AQ30" s="3" t="s">
        <v>122</v>
      </c>
      <c r="AR30" s="3" t="s">
        <v>457</v>
      </c>
      <c r="AS30" s="3" t="s">
        <v>116</v>
      </c>
      <c r="AT30" s="3" t="s">
        <v>348</v>
      </c>
      <c r="AU30" s="3" t="s">
        <v>118</v>
      </c>
      <c r="AV30" s="3" t="s">
        <v>119</v>
      </c>
      <c r="AW30" s="3" t="s">
        <v>124</v>
      </c>
      <c r="AX30" s="3" t="s">
        <v>125</v>
      </c>
      <c r="AY30" s="3" t="s">
        <v>124</v>
      </c>
      <c r="AZ30" s="3" t="s">
        <v>126</v>
      </c>
      <c r="BA30" s="3" t="s">
        <v>127</v>
      </c>
      <c r="BB30" s="3" t="s">
        <v>127</v>
      </c>
      <c r="BC30" s="3" t="s">
        <v>97</v>
      </c>
      <c r="BD30" s="3" t="s">
        <v>127</v>
      </c>
      <c r="BE30" s="3" t="s">
        <v>97</v>
      </c>
      <c r="BF30" s="3" t="s">
        <v>127</v>
      </c>
      <c r="BG30" s="3" t="s">
        <v>127</v>
      </c>
      <c r="BH30" s="3" t="s">
        <v>127</v>
      </c>
      <c r="BI30" s="3" t="s">
        <v>127</v>
      </c>
      <c r="BJ30" s="3" t="s">
        <v>127</v>
      </c>
      <c r="BK30" s="3" t="s">
        <v>127</v>
      </c>
      <c r="BL30" s="3" t="s">
        <v>97</v>
      </c>
      <c r="BM30" s="3" t="s">
        <v>97</v>
      </c>
      <c r="BN30" s="3" t="s">
        <v>97</v>
      </c>
      <c r="BO30" s="3" t="s">
        <v>97</v>
      </c>
      <c r="BP30" s="3" t="s">
        <v>97</v>
      </c>
      <c r="BQ30" s="3" t="s">
        <v>127</v>
      </c>
      <c r="BR30" s="3" t="s">
        <v>127</v>
      </c>
      <c r="BS30" s="3" t="s">
        <v>127</v>
      </c>
      <c r="BT30" s="3" t="s">
        <v>127</v>
      </c>
      <c r="BU30" s="3" t="s">
        <v>127</v>
      </c>
      <c r="BV30" s="3" t="s">
        <v>127</v>
      </c>
      <c r="BW30" s="3" t="s">
        <v>127</v>
      </c>
      <c r="BX30" s="3" t="s">
        <v>127</v>
      </c>
      <c r="BY30" s="3" t="s">
        <v>127</v>
      </c>
      <c r="BZ30" s="3" t="s">
        <v>127</v>
      </c>
      <c r="CA30" s="3" t="s">
        <v>127</v>
      </c>
      <c r="CB30" s="3" t="s">
        <v>127</v>
      </c>
      <c r="CC30" s="3" t="s">
        <v>127</v>
      </c>
      <c r="CD30" s="3" t="s">
        <v>127</v>
      </c>
      <c r="CE30" s="3" t="s">
        <v>127</v>
      </c>
      <c r="CF30" s="3" t="s">
        <v>127</v>
      </c>
    </row>
    <row r="31" spans="1:84" ht="409.6">
      <c r="A31" s="3" t="str">
        <f>"766001"</f>
        <v>766001</v>
      </c>
      <c r="B31" s="3" t="s">
        <v>458</v>
      </c>
      <c r="C31" s="3" t="s">
        <v>269</v>
      </c>
      <c r="D31" s="3" t="s">
        <v>96</v>
      </c>
      <c r="E31" s="3">
        <v>99561430099</v>
      </c>
      <c r="F31" s="3"/>
      <c r="G31" s="3" t="s">
        <v>127</v>
      </c>
      <c r="H31" s="3" t="s">
        <v>129</v>
      </c>
      <c r="I31" s="3" t="s">
        <v>459</v>
      </c>
      <c r="J31" s="3" t="s">
        <v>460</v>
      </c>
      <c r="K31" s="3"/>
      <c r="L31" s="3"/>
      <c r="M31" s="3" t="s">
        <v>461</v>
      </c>
      <c r="N31" s="3" t="s">
        <v>192</v>
      </c>
      <c r="O31" s="3" t="s">
        <v>462</v>
      </c>
      <c r="P31" s="3" t="s">
        <v>134</v>
      </c>
      <c r="Q31" s="3" t="s">
        <v>463</v>
      </c>
      <c r="R31" s="3"/>
      <c r="S31" s="3" t="s">
        <v>464</v>
      </c>
      <c r="T31" s="3" t="s">
        <v>108</v>
      </c>
      <c r="U31" s="3" t="str">
        <f>"2380"</f>
        <v>2380</v>
      </c>
      <c r="V31" s="3" t="s">
        <v>109</v>
      </c>
      <c r="W31" s="3" t="str">
        <f>"0267427038"</f>
        <v>0267427038</v>
      </c>
      <c r="X31" s="3" t="str">
        <f>""</f>
        <v/>
      </c>
      <c r="Y31" s="3" t="s">
        <v>465</v>
      </c>
      <c r="Z31" s="3" t="s">
        <v>466</v>
      </c>
      <c r="AA31" s="4" t="s">
        <v>467</v>
      </c>
      <c r="AB31" s="3" t="s">
        <v>113</v>
      </c>
      <c r="AC31" s="3" t="s">
        <v>114</v>
      </c>
      <c r="AD31" s="3" t="s">
        <v>468</v>
      </c>
      <c r="AE31" s="3" t="s">
        <v>141</v>
      </c>
      <c r="AF31" s="3">
        <v>13</v>
      </c>
      <c r="AG31" s="3">
        <v>290</v>
      </c>
      <c r="AH31" s="3">
        <v>0</v>
      </c>
      <c r="AI31" s="6" t="s">
        <v>121</v>
      </c>
      <c r="AJ31" s="3" t="s">
        <v>395</v>
      </c>
      <c r="AK31" s="3" t="s">
        <v>145</v>
      </c>
      <c r="AL31" s="3" t="s">
        <v>469</v>
      </c>
      <c r="AM31" s="3" t="s">
        <v>127</v>
      </c>
      <c r="AN31" s="3" t="s">
        <v>127</v>
      </c>
      <c r="AO31" s="3" t="s">
        <v>127</v>
      </c>
      <c r="AP31" s="3" t="s">
        <v>97</v>
      </c>
      <c r="AQ31" s="3" t="s">
        <v>470</v>
      </c>
      <c r="AR31" s="3" t="s">
        <v>471</v>
      </c>
      <c r="AS31" s="3" t="s">
        <v>116</v>
      </c>
      <c r="AT31" s="3" t="s">
        <v>165</v>
      </c>
      <c r="AU31" s="3" t="s">
        <v>216</v>
      </c>
      <c r="AV31" s="3" t="s">
        <v>119</v>
      </c>
      <c r="AW31" s="3" t="s">
        <v>124</v>
      </c>
      <c r="AX31" s="3" t="s">
        <v>472</v>
      </c>
      <c r="AY31" s="3" t="s">
        <v>124</v>
      </c>
      <c r="AZ31" s="3" t="s">
        <v>126</v>
      </c>
      <c r="BA31" s="3" t="s">
        <v>97</v>
      </c>
      <c r="BB31" s="3" t="s">
        <v>97</v>
      </c>
      <c r="BC31" s="3" t="s">
        <v>97</v>
      </c>
      <c r="BD31" s="3" t="s">
        <v>97</v>
      </c>
      <c r="BE31" s="3" t="s">
        <v>97</v>
      </c>
      <c r="BF31" s="3" t="s">
        <v>97</v>
      </c>
      <c r="BG31" s="3" t="s">
        <v>127</v>
      </c>
      <c r="BH31" s="3" t="s">
        <v>97</v>
      </c>
      <c r="BI31" s="3" t="s">
        <v>127</v>
      </c>
      <c r="BJ31" s="3" t="s">
        <v>97</v>
      </c>
      <c r="BK31" s="3" t="s">
        <v>97</v>
      </c>
      <c r="BL31" s="3" t="s">
        <v>127</v>
      </c>
      <c r="BM31" s="3" t="s">
        <v>127</v>
      </c>
      <c r="BN31" s="3" t="s">
        <v>127</v>
      </c>
      <c r="BO31" s="3" t="s">
        <v>97</v>
      </c>
      <c r="BP31" s="3" t="s">
        <v>97</v>
      </c>
      <c r="BQ31" s="3" t="s">
        <v>97</v>
      </c>
      <c r="BR31" s="3" t="s">
        <v>97</v>
      </c>
      <c r="BS31" s="3" t="s">
        <v>97</v>
      </c>
      <c r="BT31" s="3" t="s">
        <v>97</v>
      </c>
      <c r="BU31" s="3" t="s">
        <v>97</v>
      </c>
      <c r="BV31" s="3" t="s">
        <v>97</v>
      </c>
      <c r="BW31" s="3" t="s">
        <v>127</v>
      </c>
      <c r="BX31" s="3" t="s">
        <v>127</v>
      </c>
      <c r="BY31" s="3" t="s">
        <v>127</v>
      </c>
      <c r="BZ31" s="3" t="s">
        <v>97</v>
      </c>
      <c r="CA31" s="3" t="s">
        <v>97</v>
      </c>
      <c r="CB31" s="3" t="s">
        <v>127</v>
      </c>
      <c r="CC31" s="3" t="s">
        <v>127</v>
      </c>
      <c r="CD31" s="3" t="s">
        <v>127</v>
      </c>
      <c r="CE31" s="3" t="s">
        <v>97</v>
      </c>
      <c r="CF31" s="3" t="s">
        <v>97</v>
      </c>
    </row>
    <row r="32" spans="1:84" ht="403.15">
      <c r="A32" s="3" t="str">
        <f>"780441"</f>
        <v>780441</v>
      </c>
      <c r="B32" s="3" t="s">
        <v>473</v>
      </c>
      <c r="C32" s="3" t="s">
        <v>95</v>
      </c>
      <c r="D32" s="3" t="s">
        <v>96</v>
      </c>
      <c r="E32" s="3">
        <v>70614051641</v>
      </c>
      <c r="F32" s="3"/>
      <c r="G32" s="3" t="s">
        <v>97</v>
      </c>
      <c r="H32" s="3" t="s">
        <v>129</v>
      </c>
      <c r="I32" s="3" t="s">
        <v>474</v>
      </c>
      <c r="J32" s="3" t="s">
        <v>474</v>
      </c>
      <c r="K32" s="3"/>
      <c r="L32" s="3"/>
      <c r="M32" s="3" t="s">
        <v>475</v>
      </c>
      <c r="N32" s="3" t="s">
        <v>102</v>
      </c>
      <c r="O32" s="3" t="s">
        <v>476</v>
      </c>
      <c r="P32" s="3" t="s">
        <v>477</v>
      </c>
      <c r="Q32" s="3" t="s">
        <v>478</v>
      </c>
      <c r="R32" s="3"/>
      <c r="S32" s="3" t="s">
        <v>475</v>
      </c>
      <c r="T32" s="3" t="s">
        <v>108</v>
      </c>
      <c r="U32" s="3" t="str">
        <f>"2304"</f>
        <v>2304</v>
      </c>
      <c r="V32" s="3" t="s">
        <v>109</v>
      </c>
      <c r="W32" s="3" t="str">
        <f>"0240147205"</f>
        <v>0240147205</v>
      </c>
      <c r="X32" s="3" t="str">
        <f>"0438390919"</f>
        <v>0438390919</v>
      </c>
      <c r="Y32" s="3" t="s">
        <v>479</v>
      </c>
      <c r="Z32" s="3" t="s">
        <v>480</v>
      </c>
      <c r="AA32" s="4" t="s">
        <v>481</v>
      </c>
      <c r="AB32" s="3" t="s">
        <v>113</v>
      </c>
      <c r="AC32" s="3" t="s">
        <v>114</v>
      </c>
      <c r="AD32" s="3" t="s">
        <v>482</v>
      </c>
      <c r="AE32" s="3" t="s">
        <v>231</v>
      </c>
      <c r="AF32" s="3">
        <v>53</v>
      </c>
      <c r="AG32" s="3">
        <v>53</v>
      </c>
      <c r="AH32" s="3">
        <v>0</v>
      </c>
      <c r="AI32" s="6" t="s">
        <v>121</v>
      </c>
      <c r="AJ32" s="3" t="s">
        <v>186</v>
      </c>
      <c r="AK32" s="3" t="s">
        <v>145</v>
      </c>
      <c r="AL32" s="3" t="s">
        <v>483</v>
      </c>
      <c r="AM32" s="3" t="s">
        <v>97</v>
      </c>
      <c r="AN32" s="3" t="s">
        <v>127</v>
      </c>
      <c r="AO32" s="3" t="s">
        <v>127</v>
      </c>
      <c r="AP32" s="3" t="s">
        <v>127</v>
      </c>
      <c r="AQ32" s="3" t="s">
        <v>484</v>
      </c>
      <c r="AR32" s="3" t="s">
        <v>485</v>
      </c>
      <c r="AS32" s="3" t="s">
        <v>231</v>
      </c>
      <c r="AT32" s="3" t="s">
        <v>143</v>
      </c>
      <c r="AU32" s="3" t="s">
        <v>316</v>
      </c>
      <c r="AV32" s="3" t="s">
        <v>145</v>
      </c>
      <c r="AW32" s="3" t="s">
        <v>124</v>
      </c>
      <c r="AX32" s="3" t="s">
        <v>486</v>
      </c>
      <c r="AY32" s="3" t="s">
        <v>124</v>
      </c>
      <c r="AZ32" s="3" t="s">
        <v>126</v>
      </c>
      <c r="BA32" s="3" t="s">
        <v>97</v>
      </c>
      <c r="BB32" s="3" t="s">
        <v>97</v>
      </c>
      <c r="BC32" s="3" t="s">
        <v>97</v>
      </c>
      <c r="BD32" s="3" t="s">
        <v>97</v>
      </c>
      <c r="BE32" s="3" t="s">
        <v>97</v>
      </c>
      <c r="BF32" s="3" t="s">
        <v>97</v>
      </c>
      <c r="BG32" s="3" t="s">
        <v>97</v>
      </c>
      <c r="BH32" s="3" t="s">
        <v>97</v>
      </c>
      <c r="BI32" s="3" t="s">
        <v>97</v>
      </c>
      <c r="BJ32" s="3" t="s">
        <v>97</v>
      </c>
      <c r="BK32" s="3" t="s">
        <v>97</v>
      </c>
      <c r="BL32" s="3" t="s">
        <v>97</v>
      </c>
      <c r="BM32" s="3" t="s">
        <v>97</v>
      </c>
      <c r="BN32" s="3" t="s">
        <v>97</v>
      </c>
      <c r="BO32" s="3" t="s">
        <v>97</v>
      </c>
      <c r="BP32" s="3" t="s">
        <v>97</v>
      </c>
      <c r="BQ32" s="3" t="s">
        <v>97</v>
      </c>
      <c r="BR32" s="3" t="s">
        <v>97</v>
      </c>
      <c r="BS32" s="3" t="s">
        <v>97</v>
      </c>
      <c r="BT32" s="3" t="s">
        <v>97</v>
      </c>
      <c r="BU32" s="3" t="s">
        <v>97</v>
      </c>
      <c r="BV32" s="3" t="s">
        <v>97</v>
      </c>
      <c r="BW32" s="3" t="s">
        <v>127</v>
      </c>
      <c r="BX32" s="3" t="s">
        <v>127</v>
      </c>
      <c r="BY32" s="3" t="s">
        <v>97</v>
      </c>
      <c r="BZ32" s="3" t="s">
        <v>97</v>
      </c>
      <c r="CA32" s="3" t="s">
        <v>97</v>
      </c>
      <c r="CB32" s="3" t="s">
        <v>97</v>
      </c>
      <c r="CC32" s="3" t="s">
        <v>127</v>
      </c>
      <c r="CD32" s="3" t="s">
        <v>97</v>
      </c>
      <c r="CE32" s="3" t="s">
        <v>97</v>
      </c>
      <c r="CF32" s="3" t="s">
        <v>97</v>
      </c>
    </row>
    <row r="33" spans="1:84" ht="187.15">
      <c r="A33" s="3" t="str">
        <f>"869711"</f>
        <v>869711</v>
      </c>
      <c r="B33" s="3" t="s">
        <v>487</v>
      </c>
      <c r="C33" s="3" t="s">
        <v>95</v>
      </c>
      <c r="D33" s="3" t="s">
        <v>96</v>
      </c>
      <c r="E33" s="3">
        <v>52000726536</v>
      </c>
      <c r="F33" s="3">
        <v>726536</v>
      </c>
      <c r="G33" s="3" t="s">
        <v>97</v>
      </c>
      <c r="H33" s="3" t="s">
        <v>251</v>
      </c>
      <c r="I33" s="3" t="s">
        <v>488</v>
      </c>
      <c r="J33" s="3" t="s">
        <v>489</v>
      </c>
      <c r="K33" s="3"/>
      <c r="L33" s="3" t="s">
        <v>254</v>
      </c>
      <c r="M33" s="3" t="s">
        <v>490</v>
      </c>
      <c r="N33" s="3"/>
      <c r="O33" s="3" t="s">
        <v>491</v>
      </c>
      <c r="P33" s="3" t="s">
        <v>492</v>
      </c>
      <c r="Q33" s="3" t="s">
        <v>490</v>
      </c>
      <c r="R33" s="3"/>
      <c r="S33" s="3" t="s">
        <v>389</v>
      </c>
      <c r="T33" s="3" t="s">
        <v>108</v>
      </c>
      <c r="U33" s="3" t="str">
        <f>"2500"</f>
        <v>2500</v>
      </c>
      <c r="V33" s="3" t="s">
        <v>109</v>
      </c>
      <c r="W33" s="3" t="str">
        <f>"134 478"</f>
        <v>134 478</v>
      </c>
      <c r="X33" s="3" t="str">
        <f>""</f>
        <v/>
      </c>
      <c r="Y33" s="3" t="s">
        <v>493</v>
      </c>
      <c r="Z33" s="3" t="s">
        <v>494</v>
      </c>
      <c r="AA33" s="4" t="s">
        <v>495</v>
      </c>
      <c r="AB33" s="3" t="s">
        <v>113</v>
      </c>
      <c r="AC33" s="3" t="s">
        <v>114</v>
      </c>
      <c r="AD33" s="3" t="s">
        <v>496</v>
      </c>
      <c r="AE33" s="3" t="s">
        <v>231</v>
      </c>
      <c r="AF33" s="3">
        <v>50</v>
      </c>
      <c r="AG33" s="3">
        <v>7</v>
      </c>
      <c r="AH33" s="3">
        <v>2901</v>
      </c>
      <c r="AI33" s="3" t="s">
        <v>202</v>
      </c>
      <c r="AJ33" s="3" t="s">
        <v>497</v>
      </c>
      <c r="AK33" s="3" t="s">
        <v>145</v>
      </c>
      <c r="AL33" s="3" t="s">
        <v>498</v>
      </c>
      <c r="AM33" s="3" t="s">
        <v>97</v>
      </c>
      <c r="AN33" s="3" t="s">
        <v>127</v>
      </c>
      <c r="AO33" s="3" t="s">
        <v>127</v>
      </c>
      <c r="AP33" s="3" t="s">
        <v>97</v>
      </c>
      <c r="AQ33" s="3" t="s">
        <v>499</v>
      </c>
      <c r="AR33" s="3" t="s">
        <v>500</v>
      </c>
      <c r="AS33" s="3" t="s">
        <v>231</v>
      </c>
      <c r="AT33" s="3" t="s">
        <v>202</v>
      </c>
      <c r="AU33" s="3" t="s">
        <v>149</v>
      </c>
      <c r="AV33" s="3" t="s">
        <v>145</v>
      </c>
      <c r="AW33" s="3" t="s">
        <v>124</v>
      </c>
      <c r="AX33" s="3" t="s">
        <v>501</v>
      </c>
      <c r="AY33" s="3" t="s">
        <v>124</v>
      </c>
      <c r="AZ33" s="3" t="s">
        <v>126</v>
      </c>
      <c r="BA33" s="3" t="s">
        <v>97</v>
      </c>
      <c r="BB33" s="3" t="s">
        <v>97</v>
      </c>
      <c r="BC33" s="3" t="s">
        <v>97</v>
      </c>
      <c r="BD33" s="3" t="s">
        <v>97</v>
      </c>
      <c r="BE33" s="3" t="s">
        <v>97</v>
      </c>
      <c r="BF33" s="3" t="s">
        <v>97</v>
      </c>
      <c r="BG33" s="3" t="s">
        <v>97</v>
      </c>
      <c r="BH33" s="3" t="s">
        <v>97</v>
      </c>
      <c r="BI33" s="3" t="s">
        <v>97</v>
      </c>
      <c r="BJ33" s="3" t="s">
        <v>97</v>
      </c>
      <c r="BK33" s="3" t="s">
        <v>97</v>
      </c>
      <c r="BL33" s="3" t="s">
        <v>97</v>
      </c>
      <c r="BM33" s="3" t="s">
        <v>97</v>
      </c>
      <c r="BN33" s="3" t="s">
        <v>97</v>
      </c>
      <c r="BO33" s="3" t="s">
        <v>127</v>
      </c>
      <c r="BP33" s="3" t="s">
        <v>97</v>
      </c>
      <c r="BQ33" s="3" t="s">
        <v>97</v>
      </c>
      <c r="BR33" s="3" t="s">
        <v>97</v>
      </c>
      <c r="BS33" s="3" t="s">
        <v>97</v>
      </c>
      <c r="BT33" s="3" t="s">
        <v>97</v>
      </c>
      <c r="BU33" s="3" t="s">
        <v>97</v>
      </c>
      <c r="BV33" s="3" t="s">
        <v>97</v>
      </c>
      <c r="BW33" s="3" t="s">
        <v>97</v>
      </c>
      <c r="BX33" s="3" t="s">
        <v>97</v>
      </c>
      <c r="BY33" s="3" t="s">
        <v>97</v>
      </c>
      <c r="BZ33" s="3" t="s">
        <v>97</v>
      </c>
      <c r="CA33" s="3" t="s">
        <v>97</v>
      </c>
      <c r="CB33" s="3" t="s">
        <v>97</v>
      </c>
      <c r="CC33" s="3" t="s">
        <v>97</v>
      </c>
      <c r="CD33" s="3" t="s">
        <v>97</v>
      </c>
      <c r="CE33" s="3" t="s">
        <v>127</v>
      </c>
      <c r="CF33" s="3" t="s">
        <v>97</v>
      </c>
    </row>
    <row r="34" spans="1:84" ht="409.6">
      <c r="A34" s="3" t="str">
        <f>"872591"</f>
        <v>872591</v>
      </c>
      <c r="B34" s="3" t="s">
        <v>502</v>
      </c>
      <c r="C34" s="3" t="s">
        <v>269</v>
      </c>
      <c r="D34" s="3" t="s">
        <v>96</v>
      </c>
      <c r="E34" s="3">
        <v>62003084928</v>
      </c>
      <c r="F34" s="3">
        <v>3084928</v>
      </c>
      <c r="G34" s="3" t="s">
        <v>97</v>
      </c>
      <c r="H34" s="3" t="s">
        <v>98</v>
      </c>
      <c r="I34" s="3" t="s">
        <v>503</v>
      </c>
      <c r="J34" s="3" t="s">
        <v>504</v>
      </c>
      <c r="K34" s="3"/>
      <c r="L34" s="3"/>
      <c r="M34" s="3" t="s">
        <v>505</v>
      </c>
      <c r="N34" s="3" t="s">
        <v>132</v>
      </c>
      <c r="O34" s="3" t="s">
        <v>506</v>
      </c>
      <c r="P34" s="3" t="s">
        <v>507</v>
      </c>
      <c r="Q34" s="3" t="s">
        <v>508</v>
      </c>
      <c r="R34" s="3" t="s">
        <v>509</v>
      </c>
      <c r="S34" s="3" t="s">
        <v>505</v>
      </c>
      <c r="T34" s="3" t="s">
        <v>108</v>
      </c>
      <c r="U34" s="3" t="str">
        <f>"2067"</f>
        <v>2067</v>
      </c>
      <c r="V34" s="3" t="s">
        <v>109</v>
      </c>
      <c r="W34" s="3" t="str">
        <f>"02 94125151"</f>
        <v>02 94125151</v>
      </c>
      <c r="X34" s="3" t="str">
        <f>"0407171848"</f>
        <v>0407171848</v>
      </c>
      <c r="Y34" s="3" t="s">
        <v>510</v>
      </c>
      <c r="Z34" s="3" t="s">
        <v>511</v>
      </c>
      <c r="AA34" s="4" t="s">
        <v>512</v>
      </c>
      <c r="AB34" s="3" t="s">
        <v>113</v>
      </c>
      <c r="AC34" s="3" t="s">
        <v>114</v>
      </c>
      <c r="AD34" s="3" t="s">
        <v>513</v>
      </c>
      <c r="AE34" s="3" t="s">
        <v>116</v>
      </c>
      <c r="AF34" s="3">
        <v>507</v>
      </c>
      <c r="AG34" s="3">
        <v>3065</v>
      </c>
      <c r="AH34" s="3">
        <v>292</v>
      </c>
      <c r="AI34" s="3" t="s">
        <v>363</v>
      </c>
      <c r="AJ34" s="3" t="s">
        <v>144</v>
      </c>
      <c r="AK34" s="3" t="s">
        <v>170</v>
      </c>
      <c r="AL34" s="3" t="s">
        <v>514</v>
      </c>
      <c r="AM34" s="3" t="s">
        <v>97</v>
      </c>
      <c r="AN34" s="3" t="s">
        <v>127</v>
      </c>
      <c r="AO34" s="3" t="s">
        <v>127</v>
      </c>
      <c r="AP34" s="3" t="s">
        <v>127</v>
      </c>
      <c r="AQ34" s="3" t="s">
        <v>122</v>
      </c>
      <c r="AR34" s="3" t="s">
        <v>515</v>
      </c>
      <c r="AS34" s="3" t="s">
        <v>116</v>
      </c>
      <c r="AT34" s="3" t="s">
        <v>363</v>
      </c>
      <c r="AU34" s="3" t="s">
        <v>144</v>
      </c>
      <c r="AV34" s="3" t="s">
        <v>170</v>
      </c>
      <c r="AW34" s="3" t="s">
        <v>124</v>
      </c>
      <c r="AX34" s="3" t="s">
        <v>125</v>
      </c>
      <c r="AY34" s="3" t="s">
        <v>124</v>
      </c>
      <c r="AZ34" s="3" t="s">
        <v>126</v>
      </c>
      <c r="BA34" s="3" t="s">
        <v>127</v>
      </c>
      <c r="BB34" s="3" t="s">
        <v>127</v>
      </c>
      <c r="BC34" s="3" t="s">
        <v>127</v>
      </c>
      <c r="BD34" s="3" t="s">
        <v>127</v>
      </c>
      <c r="BE34" s="3" t="s">
        <v>127</v>
      </c>
      <c r="BF34" s="3" t="s">
        <v>127</v>
      </c>
      <c r="BG34" s="3" t="s">
        <v>127</v>
      </c>
      <c r="BH34" s="3" t="s">
        <v>127</v>
      </c>
      <c r="BI34" s="3" t="s">
        <v>97</v>
      </c>
      <c r="BJ34" s="3" t="s">
        <v>97</v>
      </c>
      <c r="BK34" s="3" t="s">
        <v>97</v>
      </c>
      <c r="BL34" s="3" t="s">
        <v>97</v>
      </c>
      <c r="BM34" s="3" t="s">
        <v>97</v>
      </c>
      <c r="BN34" s="3" t="s">
        <v>97</v>
      </c>
      <c r="BO34" s="3" t="s">
        <v>127</v>
      </c>
      <c r="BP34" s="3" t="s">
        <v>127</v>
      </c>
      <c r="BQ34" s="3" t="s">
        <v>127</v>
      </c>
      <c r="BR34" s="3" t="s">
        <v>127</v>
      </c>
      <c r="BS34" s="3" t="s">
        <v>127</v>
      </c>
      <c r="BT34" s="3" t="s">
        <v>127</v>
      </c>
      <c r="BU34" s="3" t="s">
        <v>127</v>
      </c>
      <c r="BV34" s="3" t="s">
        <v>127</v>
      </c>
      <c r="BW34" s="3" t="s">
        <v>127</v>
      </c>
      <c r="BX34" s="3" t="s">
        <v>127</v>
      </c>
      <c r="BY34" s="3" t="s">
        <v>97</v>
      </c>
      <c r="BZ34" s="3" t="s">
        <v>97</v>
      </c>
      <c r="CA34" s="3" t="s">
        <v>97</v>
      </c>
      <c r="CB34" s="3" t="s">
        <v>97</v>
      </c>
      <c r="CC34" s="3" t="s">
        <v>97</v>
      </c>
      <c r="CD34" s="3" t="s">
        <v>97</v>
      </c>
      <c r="CE34" s="3" t="s">
        <v>127</v>
      </c>
      <c r="CF34" s="3" t="s">
        <v>127</v>
      </c>
    </row>
    <row r="35" spans="1:84" ht="72">
      <c r="A35" s="3" t="str">
        <f>"978611"</f>
        <v>978611</v>
      </c>
      <c r="B35" s="3" t="s">
        <v>516</v>
      </c>
      <c r="C35" s="3" t="s">
        <v>95</v>
      </c>
      <c r="D35" s="3" t="s">
        <v>96</v>
      </c>
      <c r="E35" s="3">
        <v>87604382461</v>
      </c>
      <c r="F35" s="3">
        <v>604382461</v>
      </c>
      <c r="G35" s="3" t="s">
        <v>97</v>
      </c>
      <c r="H35" s="3" t="s">
        <v>129</v>
      </c>
      <c r="I35" s="3" t="s">
        <v>517</v>
      </c>
      <c r="J35" s="3"/>
      <c r="K35" s="3"/>
      <c r="L35" s="3" t="s">
        <v>254</v>
      </c>
      <c r="M35" s="3" t="s">
        <v>136</v>
      </c>
      <c r="N35" s="3"/>
      <c r="O35" s="3" t="s">
        <v>518</v>
      </c>
      <c r="P35" s="3" t="s">
        <v>519</v>
      </c>
      <c r="Q35" s="3" t="s">
        <v>520</v>
      </c>
      <c r="R35" s="3" t="s">
        <v>521</v>
      </c>
      <c r="S35" s="3" t="s">
        <v>136</v>
      </c>
      <c r="T35" s="3" t="s">
        <v>108</v>
      </c>
      <c r="U35" s="3" t="str">
        <f>"2000"</f>
        <v>2000</v>
      </c>
      <c r="V35" s="3" t="s">
        <v>109</v>
      </c>
      <c r="W35" s="3" t="str">
        <f>"02 7901 1529"</f>
        <v>02 7901 1529</v>
      </c>
      <c r="X35" s="3" t="str">
        <f>""</f>
        <v/>
      </c>
      <c r="Y35" s="3" t="s">
        <v>522</v>
      </c>
      <c r="Z35" s="3" t="s">
        <v>523</v>
      </c>
      <c r="AA35" s="4" t="s">
        <v>524</v>
      </c>
      <c r="AB35" s="3" t="s">
        <v>113</v>
      </c>
      <c r="AC35" s="3" t="s">
        <v>114</v>
      </c>
      <c r="AD35" s="3" t="s">
        <v>525</v>
      </c>
      <c r="AE35" s="3" t="s">
        <v>231</v>
      </c>
      <c r="AF35" s="3">
        <v>25</v>
      </c>
      <c r="AG35" s="3">
        <v>0</v>
      </c>
      <c r="AH35" s="3">
        <v>0</v>
      </c>
      <c r="AI35" s="6" t="s">
        <v>121</v>
      </c>
      <c r="AJ35" s="3" t="s">
        <v>149</v>
      </c>
      <c r="AK35" s="3" t="s">
        <v>145</v>
      </c>
      <c r="AL35" s="3" t="s">
        <v>526</v>
      </c>
      <c r="AM35" s="3" t="s">
        <v>97</v>
      </c>
      <c r="AN35" s="3" t="s">
        <v>127</v>
      </c>
      <c r="AO35" s="3" t="s">
        <v>127</v>
      </c>
      <c r="AP35" s="3" t="s">
        <v>97</v>
      </c>
      <c r="AQ35" s="3" t="s">
        <v>168</v>
      </c>
      <c r="AR35" s="6" t="s">
        <v>121</v>
      </c>
      <c r="AS35" s="3" t="s">
        <v>141</v>
      </c>
      <c r="AT35" s="6" t="s">
        <v>121</v>
      </c>
      <c r="AU35" s="3" t="s">
        <v>144</v>
      </c>
      <c r="AV35" s="3" t="s">
        <v>119</v>
      </c>
      <c r="AW35" s="3" t="s">
        <v>124</v>
      </c>
      <c r="AX35" s="3" t="s">
        <v>171</v>
      </c>
      <c r="AY35" s="3" t="s">
        <v>124</v>
      </c>
      <c r="AZ35" s="3" t="s">
        <v>126</v>
      </c>
      <c r="BA35" s="3" t="s">
        <v>97</v>
      </c>
      <c r="BB35" s="3" t="s">
        <v>97</v>
      </c>
      <c r="BC35" s="3" t="s">
        <v>97</v>
      </c>
      <c r="BD35" s="3" t="s">
        <v>97</v>
      </c>
      <c r="BE35" s="3" t="s">
        <v>97</v>
      </c>
      <c r="BF35" s="3" t="s">
        <v>97</v>
      </c>
      <c r="BG35" s="3" t="s">
        <v>97</v>
      </c>
      <c r="BH35" s="3" t="s">
        <v>97</v>
      </c>
      <c r="BI35" s="3" t="s">
        <v>97</v>
      </c>
      <c r="BJ35" s="3" t="s">
        <v>97</v>
      </c>
      <c r="BK35" s="3" t="s">
        <v>97</v>
      </c>
      <c r="BL35" s="3" t="s">
        <v>97</v>
      </c>
      <c r="BM35" s="3" t="s">
        <v>97</v>
      </c>
      <c r="BN35" s="3" t="s">
        <v>97</v>
      </c>
      <c r="BO35" s="3" t="s">
        <v>97</v>
      </c>
      <c r="BP35" s="3" t="s">
        <v>97</v>
      </c>
      <c r="BQ35" s="3" t="s">
        <v>97</v>
      </c>
      <c r="BR35" s="3" t="s">
        <v>127</v>
      </c>
      <c r="BS35" s="3" t="s">
        <v>97</v>
      </c>
      <c r="BT35" s="3" t="s">
        <v>127</v>
      </c>
      <c r="BU35" s="3" t="s">
        <v>97</v>
      </c>
      <c r="BV35" s="3" t="s">
        <v>127</v>
      </c>
      <c r="BW35" s="3" t="s">
        <v>97</v>
      </c>
      <c r="BX35" s="3" t="s">
        <v>97</v>
      </c>
      <c r="BY35" s="3" t="s">
        <v>97</v>
      </c>
      <c r="BZ35" s="3" t="s">
        <v>97</v>
      </c>
      <c r="CA35" s="3" t="s">
        <v>97</v>
      </c>
      <c r="CB35" s="3" t="s">
        <v>97</v>
      </c>
      <c r="CC35" s="3" t="s">
        <v>97</v>
      </c>
      <c r="CD35" s="3" t="s">
        <v>97</v>
      </c>
      <c r="CE35" s="3" t="s">
        <v>127</v>
      </c>
      <c r="CF35" s="3" t="s">
        <v>97</v>
      </c>
    </row>
    <row r="36" spans="1:84" ht="100.9">
      <c r="A36" s="3" t="str">
        <f>"1021701"</f>
        <v>1021701</v>
      </c>
      <c r="B36" s="3" t="s">
        <v>527</v>
      </c>
      <c r="C36" s="3" t="s">
        <v>95</v>
      </c>
      <c r="D36" s="3" t="s">
        <v>96</v>
      </c>
      <c r="E36" s="3">
        <v>98718757162</v>
      </c>
      <c r="F36" s="3"/>
      <c r="G36" s="3" t="s">
        <v>127</v>
      </c>
      <c r="H36" s="3" t="s">
        <v>129</v>
      </c>
      <c r="I36" s="3" t="s">
        <v>528</v>
      </c>
      <c r="J36" s="3" t="s">
        <v>528</v>
      </c>
      <c r="K36" s="3"/>
      <c r="L36" s="3" t="s">
        <v>529</v>
      </c>
      <c r="M36" s="3" t="s">
        <v>530</v>
      </c>
      <c r="N36" s="3" t="s">
        <v>102</v>
      </c>
      <c r="O36" s="3" t="s">
        <v>531</v>
      </c>
      <c r="P36" s="3" t="s">
        <v>507</v>
      </c>
      <c r="Q36" s="3" t="s">
        <v>530</v>
      </c>
      <c r="R36" s="3"/>
      <c r="S36" s="3" t="s">
        <v>532</v>
      </c>
      <c r="T36" s="3" t="s">
        <v>108</v>
      </c>
      <c r="U36" s="3" t="str">
        <f>"2536"</f>
        <v>2536</v>
      </c>
      <c r="V36" s="3" t="s">
        <v>109</v>
      </c>
      <c r="W36" s="3" t="str">
        <f>"0244722644"</f>
        <v>0244722644</v>
      </c>
      <c r="X36" s="3" t="str">
        <f>"0417961765"</f>
        <v>0417961765</v>
      </c>
      <c r="Y36" s="3" t="s">
        <v>533</v>
      </c>
      <c r="Z36" s="3" t="s">
        <v>534</v>
      </c>
      <c r="AA36" s="4" t="s">
        <v>535</v>
      </c>
      <c r="AB36" s="3" t="s">
        <v>113</v>
      </c>
      <c r="AC36" s="3" t="s">
        <v>114</v>
      </c>
      <c r="AD36" s="3" t="s">
        <v>536</v>
      </c>
      <c r="AE36" s="3" t="s">
        <v>231</v>
      </c>
      <c r="AF36" s="3">
        <v>3</v>
      </c>
      <c r="AG36" s="3">
        <v>234</v>
      </c>
      <c r="AH36" s="3">
        <v>6</v>
      </c>
      <c r="AI36" s="3" t="s">
        <v>143</v>
      </c>
      <c r="AJ36" s="3" t="s">
        <v>186</v>
      </c>
      <c r="AK36" s="3" t="s">
        <v>145</v>
      </c>
      <c r="AL36" s="3" t="s">
        <v>537</v>
      </c>
      <c r="AM36" s="3" t="s">
        <v>127</v>
      </c>
      <c r="AN36" s="3" t="s">
        <v>127</v>
      </c>
      <c r="AO36" s="3" t="s">
        <v>127</v>
      </c>
      <c r="AP36" s="3" t="s">
        <v>97</v>
      </c>
      <c r="AQ36" s="3" t="s">
        <v>235</v>
      </c>
      <c r="AR36" s="3" t="s">
        <v>538</v>
      </c>
      <c r="AS36" s="3" t="s">
        <v>141</v>
      </c>
      <c r="AT36" s="3" t="s">
        <v>143</v>
      </c>
      <c r="AU36" s="3" t="s">
        <v>186</v>
      </c>
      <c r="AV36" s="3" t="s">
        <v>145</v>
      </c>
      <c r="AW36" s="3" t="s">
        <v>124</v>
      </c>
      <c r="AX36" s="3" t="s">
        <v>317</v>
      </c>
      <c r="AY36" s="3" t="s">
        <v>124</v>
      </c>
      <c r="AZ36" s="3" t="s">
        <v>126</v>
      </c>
      <c r="BA36" s="3" t="s">
        <v>97</v>
      </c>
      <c r="BB36" s="3" t="s">
        <v>97</v>
      </c>
      <c r="BC36" s="3" t="s">
        <v>97</v>
      </c>
      <c r="BD36" s="3" t="s">
        <v>97</v>
      </c>
      <c r="BE36" s="3" t="s">
        <v>97</v>
      </c>
      <c r="BF36" s="3" t="s">
        <v>97</v>
      </c>
      <c r="BG36" s="3" t="s">
        <v>97</v>
      </c>
      <c r="BH36" s="3" t="s">
        <v>97</v>
      </c>
      <c r="BI36" s="3" t="s">
        <v>97</v>
      </c>
      <c r="BJ36" s="3" t="s">
        <v>97</v>
      </c>
      <c r="BK36" s="3" t="s">
        <v>97</v>
      </c>
      <c r="BL36" s="3" t="s">
        <v>97</v>
      </c>
      <c r="BM36" s="3" t="s">
        <v>97</v>
      </c>
      <c r="BN36" s="3" t="s">
        <v>97</v>
      </c>
      <c r="BO36" s="3" t="s">
        <v>97</v>
      </c>
      <c r="BP36" s="3" t="s">
        <v>97</v>
      </c>
      <c r="BQ36" s="3" t="s">
        <v>97</v>
      </c>
      <c r="BR36" s="3" t="s">
        <v>97</v>
      </c>
      <c r="BS36" s="3" t="s">
        <v>97</v>
      </c>
      <c r="BT36" s="3" t="s">
        <v>97</v>
      </c>
      <c r="BU36" s="3" t="s">
        <v>97</v>
      </c>
      <c r="BV36" s="3" t="s">
        <v>97</v>
      </c>
      <c r="BW36" s="3" t="s">
        <v>97</v>
      </c>
      <c r="BX36" s="3" t="s">
        <v>97</v>
      </c>
      <c r="BY36" s="3" t="s">
        <v>97</v>
      </c>
      <c r="BZ36" s="3" t="s">
        <v>97</v>
      </c>
      <c r="CA36" s="3" t="s">
        <v>97</v>
      </c>
      <c r="CB36" s="3" t="s">
        <v>97</v>
      </c>
      <c r="CC36" s="3" t="s">
        <v>97</v>
      </c>
      <c r="CD36" s="3" t="s">
        <v>97</v>
      </c>
      <c r="CE36" s="3" t="s">
        <v>127</v>
      </c>
      <c r="CF36" s="3" t="s">
        <v>127</v>
      </c>
    </row>
    <row r="37" spans="1:84" ht="316.89999999999998">
      <c r="A37" s="3" t="str">
        <f>"1030641"</f>
        <v>1030641</v>
      </c>
      <c r="B37" s="3" t="s">
        <v>539</v>
      </c>
      <c r="C37" s="3" t="s">
        <v>269</v>
      </c>
      <c r="D37" s="3" t="s">
        <v>96</v>
      </c>
      <c r="E37" s="3">
        <v>11062802797</v>
      </c>
      <c r="F37" s="3">
        <v>62802797</v>
      </c>
      <c r="G37" s="3" t="s">
        <v>97</v>
      </c>
      <c r="H37" s="3" t="s">
        <v>251</v>
      </c>
      <c r="I37" s="3" t="s">
        <v>540</v>
      </c>
      <c r="J37" s="3" t="s">
        <v>541</v>
      </c>
      <c r="K37" s="3"/>
      <c r="L37" s="3" t="s">
        <v>254</v>
      </c>
      <c r="M37" s="3" t="s">
        <v>542</v>
      </c>
      <c r="N37" s="3" t="s">
        <v>543</v>
      </c>
      <c r="O37" s="3" t="s">
        <v>544</v>
      </c>
      <c r="P37" s="3" t="s">
        <v>545</v>
      </c>
      <c r="Q37" s="3">
        <v>4</v>
      </c>
      <c r="R37" s="3" t="s">
        <v>546</v>
      </c>
      <c r="S37" s="3" t="s">
        <v>306</v>
      </c>
      <c r="T37" s="3" t="s">
        <v>547</v>
      </c>
      <c r="U37" s="3" t="str">
        <f>"3128"</f>
        <v>3128</v>
      </c>
      <c r="V37" s="3" t="s">
        <v>109</v>
      </c>
      <c r="W37" s="3" t="str">
        <f>"02 9891 7612"</f>
        <v>02 9891 7612</v>
      </c>
      <c r="X37" s="3" t="str">
        <f>"02 9891 7612"</f>
        <v>02 9891 7612</v>
      </c>
      <c r="Y37" s="3" t="s">
        <v>548</v>
      </c>
      <c r="Z37" s="3" t="s">
        <v>549</v>
      </c>
      <c r="AA37" s="4" t="s">
        <v>550</v>
      </c>
      <c r="AB37" s="3" t="s">
        <v>113</v>
      </c>
      <c r="AC37" s="3" t="s">
        <v>114</v>
      </c>
      <c r="AD37" s="3" t="s">
        <v>551</v>
      </c>
      <c r="AE37" s="3" t="s">
        <v>116</v>
      </c>
      <c r="AF37" s="3" t="s">
        <v>552</v>
      </c>
      <c r="AG37" s="3" t="s">
        <v>553</v>
      </c>
      <c r="AH37" s="3" t="s">
        <v>554</v>
      </c>
      <c r="AI37" s="3" t="s">
        <v>143</v>
      </c>
      <c r="AJ37" s="3" t="s">
        <v>144</v>
      </c>
      <c r="AK37" s="3" t="s">
        <v>170</v>
      </c>
      <c r="AL37" s="3" t="s">
        <v>281</v>
      </c>
      <c r="AM37" s="3" t="s">
        <v>97</v>
      </c>
      <c r="AN37" s="3" t="s">
        <v>127</v>
      </c>
      <c r="AO37" s="3" t="s">
        <v>127</v>
      </c>
      <c r="AP37" s="3" t="s">
        <v>127</v>
      </c>
      <c r="AQ37" s="3" t="s">
        <v>168</v>
      </c>
      <c r="AR37" s="3" t="s">
        <v>555</v>
      </c>
      <c r="AS37" s="3" t="s">
        <v>116</v>
      </c>
      <c r="AT37" s="3" t="s">
        <v>165</v>
      </c>
      <c r="AU37" s="3" t="s">
        <v>144</v>
      </c>
      <c r="AV37" s="3" t="s">
        <v>170</v>
      </c>
      <c r="AW37" s="3" t="s">
        <v>124</v>
      </c>
      <c r="AX37" s="3" t="s">
        <v>171</v>
      </c>
      <c r="AY37" s="3" t="s">
        <v>124</v>
      </c>
      <c r="AZ37" s="3" t="s">
        <v>126</v>
      </c>
      <c r="BA37" s="3" t="s">
        <v>127</v>
      </c>
      <c r="BB37" s="3" t="s">
        <v>127</v>
      </c>
      <c r="BC37" s="3" t="s">
        <v>127</v>
      </c>
      <c r="BD37" s="3" t="s">
        <v>97</v>
      </c>
      <c r="BE37" s="3" t="s">
        <v>127</v>
      </c>
      <c r="BF37" s="3" t="s">
        <v>127</v>
      </c>
      <c r="BG37" s="3" t="s">
        <v>127</v>
      </c>
      <c r="BH37" s="3" t="s">
        <v>97</v>
      </c>
      <c r="BI37" s="3" t="s">
        <v>97</v>
      </c>
      <c r="BJ37" s="3" t="s">
        <v>97</v>
      </c>
      <c r="BK37" s="3" t="s">
        <v>97</v>
      </c>
      <c r="BL37" s="3" t="s">
        <v>127</v>
      </c>
      <c r="BM37" s="3" t="s">
        <v>127</v>
      </c>
      <c r="BN37" s="3" t="s">
        <v>127</v>
      </c>
      <c r="BO37" s="3" t="s">
        <v>127</v>
      </c>
      <c r="BP37" s="3" t="s">
        <v>127</v>
      </c>
      <c r="BQ37" s="3" t="s">
        <v>127</v>
      </c>
      <c r="BR37" s="3" t="s">
        <v>97</v>
      </c>
      <c r="BS37" s="3" t="s">
        <v>97</v>
      </c>
      <c r="BT37" s="3" t="s">
        <v>127</v>
      </c>
      <c r="BU37" s="3" t="s">
        <v>127</v>
      </c>
      <c r="BV37" s="3" t="s">
        <v>97</v>
      </c>
      <c r="BW37" s="3" t="s">
        <v>127</v>
      </c>
      <c r="BX37" s="3" t="s">
        <v>127</v>
      </c>
      <c r="BY37" s="3" t="s">
        <v>97</v>
      </c>
      <c r="BZ37" s="3" t="s">
        <v>97</v>
      </c>
      <c r="CA37" s="3" t="s">
        <v>97</v>
      </c>
      <c r="CB37" s="3" t="s">
        <v>127</v>
      </c>
      <c r="CC37" s="3" t="s">
        <v>127</v>
      </c>
      <c r="CD37" s="3" t="s">
        <v>97</v>
      </c>
      <c r="CE37" s="3" t="s">
        <v>127</v>
      </c>
      <c r="CF37" s="3" t="s">
        <v>127</v>
      </c>
    </row>
    <row r="38" spans="1:84" ht="158.44999999999999">
      <c r="A38" s="3" t="str">
        <f>"1039941"</f>
        <v>1039941</v>
      </c>
      <c r="B38" s="3" t="s">
        <v>556</v>
      </c>
      <c r="C38" s="3" t="s">
        <v>95</v>
      </c>
      <c r="D38" s="3" t="s">
        <v>96</v>
      </c>
      <c r="E38" s="3">
        <v>54610621737</v>
      </c>
      <c r="F38" s="3">
        <v>610621737</v>
      </c>
      <c r="G38" s="3" t="s">
        <v>97</v>
      </c>
      <c r="H38" s="3" t="s">
        <v>129</v>
      </c>
      <c r="I38" s="3" t="s">
        <v>557</v>
      </c>
      <c r="J38" s="3" t="s">
        <v>558</v>
      </c>
      <c r="K38" s="3"/>
      <c r="L38" s="3" t="s">
        <v>254</v>
      </c>
      <c r="M38" s="3" t="s">
        <v>559</v>
      </c>
      <c r="N38" s="3" t="s">
        <v>132</v>
      </c>
      <c r="O38" s="3" t="s">
        <v>560</v>
      </c>
      <c r="P38" s="3" t="s">
        <v>561</v>
      </c>
      <c r="Q38" s="3" t="s">
        <v>562</v>
      </c>
      <c r="R38" s="3" t="s">
        <v>563</v>
      </c>
      <c r="S38" s="3" t="s">
        <v>564</v>
      </c>
      <c r="T38" s="3" t="s">
        <v>108</v>
      </c>
      <c r="U38" s="3" t="str">
        <f>"2112"</f>
        <v>2112</v>
      </c>
      <c r="V38" s="3" t="s">
        <v>109</v>
      </c>
      <c r="W38" s="3" t="str">
        <f>"1300 951 587"</f>
        <v>1300 951 587</v>
      </c>
      <c r="X38" s="3" t="str">
        <f>"0407 240 195"</f>
        <v>0407 240 195</v>
      </c>
      <c r="Y38" s="3" t="s">
        <v>565</v>
      </c>
      <c r="Z38" s="3" t="s">
        <v>566</v>
      </c>
      <c r="AA38" s="4" t="s">
        <v>567</v>
      </c>
      <c r="AB38" s="3" t="s">
        <v>113</v>
      </c>
      <c r="AC38" s="3" t="s">
        <v>114</v>
      </c>
      <c r="AD38" s="3" t="s">
        <v>568</v>
      </c>
      <c r="AE38" s="3" t="s">
        <v>231</v>
      </c>
      <c r="AF38" s="3" t="s">
        <v>164</v>
      </c>
      <c r="AG38" s="3" t="s">
        <v>569</v>
      </c>
      <c r="AH38" s="3" t="s">
        <v>570</v>
      </c>
      <c r="AI38" s="3" t="s">
        <v>143</v>
      </c>
      <c r="AJ38" s="3" t="s">
        <v>149</v>
      </c>
      <c r="AK38" s="3" t="s">
        <v>145</v>
      </c>
      <c r="AL38" s="3" t="s">
        <v>571</v>
      </c>
      <c r="AM38" s="3" t="s">
        <v>97</v>
      </c>
      <c r="AN38" s="3" t="s">
        <v>127</v>
      </c>
      <c r="AO38" s="3" t="s">
        <v>127</v>
      </c>
      <c r="AP38" s="3" t="s">
        <v>127</v>
      </c>
      <c r="AQ38" s="3" t="s">
        <v>122</v>
      </c>
      <c r="AR38" s="3" t="s">
        <v>572</v>
      </c>
      <c r="AS38" s="3" t="s">
        <v>141</v>
      </c>
      <c r="AT38" s="3" t="s">
        <v>143</v>
      </c>
      <c r="AU38" s="3" t="s">
        <v>186</v>
      </c>
      <c r="AV38" s="3" t="s">
        <v>145</v>
      </c>
      <c r="AW38" s="3" t="s">
        <v>124</v>
      </c>
      <c r="AX38" s="3" t="s">
        <v>125</v>
      </c>
      <c r="AY38" s="3" t="s">
        <v>124</v>
      </c>
      <c r="AZ38" s="3" t="s">
        <v>126</v>
      </c>
      <c r="BA38" s="3" t="s">
        <v>127</v>
      </c>
      <c r="BB38" s="3" t="s">
        <v>127</v>
      </c>
      <c r="BC38" s="3" t="s">
        <v>127</v>
      </c>
      <c r="BD38" s="3" t="s">
        <v>127</v>
      </c>
      <c r="BE38" s="3" t="s">
        <v>97</v>
      </c>
      <c r="BF38" s="3" t="s">
        <v>127</v>
      </c>
      <c r="BG38" s="3" t="s">
        <v>97</v>
      </c>
      <c r="BH38" s="3" t="s">
        <v>97</v>
      </c>
      <c r="BI38" s="3" t="s">
        <v>97</v>
      </c>
      <c r="BJ38" s="3" t="s">
        <v>97</v>
      </c>
      <c r="BK38" s="3" t="s">
        <v>97</v>
      </c>
      <c r="BL38" s="3" t="s">
        <v>97</v>
      </c>
      <c r="BM38" s="3" t="s">
        <v>97</v>
      </c>
      <c r="BN38" s="3" t="s">
        <v>127</v>
      </c>
      <c r="BO38" s="3" t="s">
        <v>127</v>
      </c>
      <c r="BP38" s="3" t="s">
        <v>97</v>
      </c>
      <c r="BQ38" s="3" t="s">
        <v>127</v>
      </c>
      <c r="BR38" s="3" t="s">
        <v>127</v>
      </c>
      <c r="BS38" s="3" t="s">
        <v>127</v>
      </c>
      <c r="BT38" s="3" t="s">
        <v>127</v>
      </c>
      <c r="BU38" s="3" t="s">
        <v>97</v>
      </c>
      <c r="BV38" s="3" t="s">
        <v>97</v>
      </c>
      <c r="BW38" s="3" t="s">
        <v>97</v>
      </c>
      <c r="BX38" s="3" t="s">
        <v>97</v>
      </c>
      <c r="BY38" s="3" t="s">
        <v>97</v>
      </c>
      <c r="BZ38" s="3" t="s">
        <v>97</v>
      </c>
      <c r="CA38" s="3" t="s">
        <v>97</v>
      </c>
      <c r="CB38" s="3" t="s">
        <v>97</v>
      </c>
      <c r="CC38" s="3" t="s">
        <v>97</v>
      </c>
      <c r="CD38" s="3" t="s">
        <v>97</v>
      </c>
      <c r="CE38" s="3" t="s">
        <v>127</v>
      </c>
      <c r="CF38" s="3" t="s">
        <v>97</v>
      </c>
    </row>
    <row r="39" spans="1:84" ht="115.15">
      <c r="A39" s="3" t="str">
        <f>"1043561"</f>
        <v>1043561</v>
      </c>
      <c r="B39" s="3" t="s">
        <v>573</v>
      </c>
      <c r="C39" s="3" t="s">
        <v>95</v>
      </c>
      <c r="D39" s="3" t="s">
        <v>96</v>
      </c>
      <c r="E39" s="3">
        <v>69198255076</v>
      </c>
      <c r="F39" s="3"/>
      <c r="G39" s="3" t="s">
        <v>97</v>
      </c>
      <c r="H39" s="3" t="s">
        <v>251</v>
      </c>
      <c r="I39" s="3" t="s">
        <v>574</v>
      </c>
      <c r="J39" s="3" t="s">
        <v>575</v>
      </c>
      <c r="K39" s="3"/>
      <c r="L39" s="3" t="s">
        <v>529</v>
      </c>
      <c r="M39" s="3" t="s">
        <v>576</v>
      </c>
      <c r="N39" s="3" t="s">
        <v>132</v>
      </c>
      <c r="O39" s="3" t="s">
        <v>577</v>
      </c>
      <c r="P39" s="3" t="s">
        <v>578</v>
      </c>
      <c r="Q39" s="3" t="s">
        <v>579</v>
      </c>
      <c r="R39" s="3"/>
      <c r="S39" s="3" t="s">
        <v>580</v>
      </c>
      <c r="T39" s="3" t="s">
        <v>581</v>
      </c>
      <c r="U39" s="3" t="str">
        <f>"2600"</f>
        <v>2600</v>
      </c>
      <c r="V39" s="3" t="s">
        <v>109</v>
      </c>
      <c r="W39" s="3" t="str">
        <f>"0458008850"</f>
        <v>0458008850</v>
      </c>
      <c r="X39" s="3" t="str">
        <f>""</f>
        <v/>
      </c>
      <c r="Y39" s="3" t="s">
        <v>582</v>
      </c>
      <c r="Z39" s="3" t="s">
        <v>583</v>
      </c>
      <c r="AA39" s="4" t="s">
        <v>584</v>
      </c>
      <c r="AB39" s="3" t="s">
        <v>113</v>
      </c>
      <c r="AC39" s="3" t="s">
        <v>114</v>
      </c>
      <c r="AD39" s="3" t="s">
        <v>585</v>
      </c>
      <c r="AE39" s="3" t="s">
        <v>231</v>
      </c>
      <c r="AF39" s="3" t="s">
        <v>586</v>
      </c>
      <c r="AG39" s="3" t="s">
        <v>587</v>
      </c>
      <c r="AH39" s="3" t="s">
        <v>588</v>
      </c>
      <c r="AI39" s="3" t="s">
        <v>143</v>
      </c>
      <c r="AJ39" s="3" t="s">
        <v>216</v>
      </c>
      <c r="AK39" s="3" t="s">
        <v>145</v>
      </c>
      <c r="AL39" s="3" t="s">
        <v>589</v>
      </c>
      <c r="AM39" s="3" t="s">
        <v>97</v>
      </c>
      <c r="AN39" s="3" t="s">
        <v>127</v>
      </c>
      <c r="AO39" s="3" t="s">
        <v>127</v>
      </c>
      <c r="AP39" s="3" t="s">
        <v>97</v>
      </c>
      <c r="AQ39" s="3" t="s">
        <v>122</v>
      </c>
      <c r="AR39" s="3" t="s">
        <v>590</v>
      </c>
      <c r="AS39" s="3" t="s">
        <v>141</v>
      </c>
      <c r="AT39" s="3" t="s">
        <v>165</v>
      </c>
      <c r="AU39" s="3" t="s">
        <v>186</v>
      </c>
      <c r="AV39" s="3" t="s">
        <v>166</v>
      </c>
      <c r="AW39" s="3" t="s">
        <v>124</v>
      </c>
      <c r="AX39" s="3" t="s">
        <v>317</v>
      </c>
      <c r="AY39" s="3" t="s">
        <v>124</v>
      </c>
      <c r="AZ39" s="3" t="s">
        <v>126</v>
      </c>
      <c r="BA39" s="3" t="s">
        <v>97</v>
      </c>
      <c r="BB39" s="3" t="s">
        <v>97</v>
      </c>
      <c r="BC39" s="3" t="s">
        <v>97</v>
      </c>
      <c r="BD39" s="3" t="s">
        <v>97</v>
      </c>
      <c r="BE39" s="3" t="s">
        <v>97</v>
      </c>
      <c r="BF39" s="3" t="s">
        <v>97</v>
      </c>
      <c r="BG39" s="3" t="s">
        <v>97</v>
      </c>
      <c r="BH39" s="3" t="s">
        <v>97</v>
      </c>
      <c r="BI39" s="3" t="s">
        <v>127</v>
      </c>
      <c r="BJ39" s="3" t="s">
        <v>127</v>
      </c>
      <c r="BK39" s="3" t="s">
        <v>127</v>
      </c>
      <c r="BL39" s="3" t="s">
        <v>97</v>
      </c>
      <c r="BM39" s="3" t="s">
        <v>97</v>
      </c>
      <c r="BN39" s="3" t="s">
        <v>97</v>
      </c>
      <c r="BO39" s="3" t="s">
        <v>97</v>
      </c>
      <c r="BP39" s="3" t="s">
        <v>127</v>
      </c>
      <c r="BQ39" s="3" t="s">
        <v>97</v>
      </c>
      <c r="BR39" s="3" t="s">
        <v>97</v>
      </c>
      <c r="BS39" s="3" t="s">
        <v>97</v>
      </c>
      <c r="BT39" s="3" t="s">
        <v>97</v>
      </c>
      <c r="BU39" s="3" t="s">
        <v>97</v>
      </c>
      <c r="BV39" s="3" t="s">
        <v>97</v>
      </c>
      <c r="BW39" s="3" t="s">
        <v>97</v>
      </c>
      <c r="BX39" s="3" t="s">
        <v>97</v>
      </c>
      <c r="BY39" s="3" t="s">
        <v>127</v>
      </c>
      <c r="BZ39" s="3" t="s">
        <v>127</v>
      </c>
      <c r="CA39" s="3" t="s">
        <v>127</v>
      </c>
      <c r="CB39" s="3" t="s">
        <v>97</v>
      </c>
      <c r="CC39" s="3" t="s">
        <v>97</v>
      </c>
      <c r="CD39" s="3" t="s">
        <v>97</v>
      </c>
      <c r="CE39" s="3" t="s">
        <v>97</v>
      </c>
      <c r="CF39" s="3" t="s">
        <v>127</v>
      </c>
    </row>
    <row r="40" spans="1:84" ht="216">
      <c r="A40" s="3" t="str">
        <f>"1064391"</f>
        <v>1064391</v>
      </c>
      <c r="B40" s="3" t="s">
        <v>591</v>
      </c>
      <c r="C40" s="3" t="s">
        <v>269</v>
      </c>
      <c r="D40" s="3" t="s">
        <v>96</v>
      </c>
      <c r="E40" s="3">
        <v>18739426566</v>
      </c>
      <c r="F40" s="3">
        <v>2662464</v>
      </c>
      <c r="G40" s="3" t="s">
        <v>97</v>
      </c>
      <c r="H40" s="3" t="s">
        <v>98</v>
      </c>
      <c r="I40" s="3" t="s">
        <v>592</v>
      </c>
      <c r="J40" s="3" t="s">
        <v>593</v>
      </c>
      <c r="K40" s="3"/>
      <c r="L40" s="3" t="s">
        <v>529</v>
      </c>
      <c r="M40" s="3" t="s">
        <v>594</v>
      </c>
      <c r="N40" s="3" t="s">
        <v>102</v>
      </c>
      <c r="O40" s="3" t="s">
        <v>595</v>
      </c>
      <c r="P40" s="3" t="s">
        <v>134</v>
      </c>
      <c r="Q40" s="3" t="s">
        <v>596</v>
      </c>
      <c r="R40" s="3"/>
      <c r="S40" s="3" t="s">
        <v>597</v>
      </c>
      <c r="T40" s="3" t="s">
        <v>108</v>
      </c>
      <c r="U40" s="3" t="str">
        <f>"2500"</f>
        <v>2500</v>
      </c>
      <c r="V40" s="3" t="s">
        <v>109</v>
      </c>
      <c r="W40" s="3" t="str">
        <f>"0242541166"</f>
        <v>0242541166</v>
      </c>
      <c r="X40" s="3" t="str">
        <f>"0423784009"</f>
        <v>0423784009</v>
      </c>
      <c r="Y40" s="3" t="s">
        <v>598</v>
      </c>
      <c r="Z40" s="3" t="s">
        <v>599</v>
      </c>
      <c r="AA40" s="4" t="s">
        <v>600</v>
      </c>
      <c r="AB40" s="3" t="s">
        <v>113</v>
      </c>
      <c r="AC40" s="3" t="s">
        <v>114</v>
      </c>
      <c r="AD40" s="3" t="s">
        <v>601</v>
      </c>
      <c r="AE40" s="3" t="s">
        <v>116</v>
      </c>
      <c r="AF40" s="3">
        <v>123</v>
      </c>
      <c r="AG40" s="3">
        <v>1028</v>
      </c>
      <c r="AH40" s="3">
        <v>46</v>
      </c>
      <c r="AI40" s="3" t="s">
        <v>165</v>
      </c>
      <c r="AJ40" s="3" t="s">
        <v>144</v>
      </c>
      <c r="AK40" s="3" t="s">
        <v>170</v>
      </c>
      <c r="AL40" s="3" t="s">
        <v>602</v>
      </c>
      <c r="AM40" s="3" t="s">
        <v>97</v>
      </c>
      <c r="AN40" s="3" t="s">
        <v>127</v>
      </c>
      <c r="AO40" s="3" t="s">
        <v>127</v>
      </c>
      <c r="AP40" s="3" t="s">
        <v>127</v>
      </c>
      <c r="AQ40" s="3" t="s">
        <v>603</v>
      </c>
      <c r="AR40" s="3" t="s">
        <v>604</v>
      </c>
      <c r="AS40" s="3" t="s">
        <v>116</v>
      </c>
      <c r="AT40" s="3" t="s">
        <v>165</v>
      </c>
      <c r="AU40" s="3" t="s">
        <v>144</v>
      </c>
      <c r="AV40" s="3" t="s">
        <v>170</v>
      </c>
      <c r="AW40" s="3" t="s">
        <v>124</v>
      </c>
      <c r="AX40" s="3" t="s">
        <v>125</v>
      </c>
      <c r="AY40" s="3" t="s">
        <v>124</v>
      </c>
      <c r="AZ40" s="3" t="s">
        <v>126</v>
      </c>
      <c r="BA40" s="3" t="s">
        <v>97</v>
      </c>
      <c r="BB40" s="3" t="s">
        <v>97</v>
      </c>
      <c r="BC40" s="3" t="s">
        <v>97</v>
      </c>
      <c r="BD40" s="3" t="s">
        <v>97</v>
      </c>
      <c r="BE40" s="3" t="s">
        <v>127</v>
      </c>
      <c r="BF40" s="3" t="s">
        <v>127</v>
      </c>
      <c r="BG40" s="3" t="s">
        <v>97</v>
      </c>
      <c r="BH40" s="3" t="s">
        <v>97</v>
      </c>
      <c r="BI40" s="3" t="s">
        <v>97</v>
      </c>
      <c r="BJ40" s="3" t="s">
        <v>97</v>
      </c>
      <c r="BK40" s="3" t="s">
        <v>97</v>
      </c>
      <c r="BL40" s="3" t="s">
        <v>97</v>
      </c>
      <c r="BM40" s="3" t="s">
        <v>97</v>
      </c>
      <c r="BN40" s="3" t="s">
        <v>97</v>
      </c>
      <c r="BO40" s="3" t="s">
        <v>127</v>
      </c>
      <c r="BP40" s="3" t="s">
        <v>127</v>
      </c>
      <c r="BQ40" s="3" t="s">
        <v>97</v>
      </c>
      <c r="BR40" s="3" t="s">
        <v>97</v>
      </c>
      <c r="BS40" s="3" t="s">
        <v>97</v>
      </c>
      <c r="BT40" s="3" t="s">
        <v>97</v>
      </c>
      <c r="BU40" s="3" t="s">
        <v>127</v>
      </c>
      <c r="BV40" s="3" t="s">
        <v>127</v>
      </c>
      <c r="BW40" s="3" t="s">
        <v>97</v>
      </c>
      <c r="BX40" s="3" t="s">
        <v>97</v>
      </c>
      <c r="BY40" s="3" t="s">
        <v>97</v>
      </c>
      <c r="BZ40" s="3" t="s">
        <v>97</v>
      </c>
      <c r="CA40" s="3" t="s">
        <v>97</v>
      </c>
      <c r="CB40" s="3" t="s">
        <v>97</v>
      </c>
      <c r="CC40" s="3" t="s">
        <v>97</v>
      </c>
      <c r="CD40" s="3" t="s">
        <v>97</v>
      </c>
      <c r="CE40" s="3" t="s">
        <v>127</v>
      </c>
      <c r="CF40" s="3" t="s">
        <v>127</v>
      </c>
    </row>
    <row r="41" spans="1:84" ht="172.9">
      <c r="A41" s="3" t="str">
        <f>"1100181"</f>
        <v>1100181</v>
      </c>
      <c r="B41" s="3" t="s">
        <v>605</v>
      </c>
      <c r="C41" s="3" t="s">
        <v>95</v>
      </c>
      <c r="D41" s="3" t="s">
        <v>96</v>
      </c>
      <c r="E41" s="3">
        <v>55167110800</v>
      </c>
      <c r="F41" s="3"/>
      <c r="G41" s="3" t="s">
        <v>127</v>
      </c>
      <c r="H41" s="3" t="s">
        <v>129</v>
      </c>
      <c r="I41" s="3" t="s">
        <v>606</v>
      </c>
      <c r="J41" s="3" t="s">
        <v>607</v>
      </c>
      <c r="K41" s="3"/>
      <c r="L41" s="3" t="s">
        <v>529</v>
      </c>
      <c r="M41" s="3" t="s">
        <v>608</v>
      </c>
      <c r="N41" s="3" t="s">
        <v>132</v>
      </c>
      <c r="O41" s="3" t="s">
        <v>609</v>
      </c>
      <c r="P41" s="3" t="s">
        <v>610</v>
      </c>
      <c r="Q41" s="3" t="s">
        <v>608</v>
      </c>
      <c r="R41" s="3" t="s">
        <v>611</v>
      </c>
      <c r="S41" s="3" t="s">
        <v>612</v>
      </c>
      <c r="T41" s="3" t="s">
        <v>108</v>
      </c>
      <c r="U41" s="3" t="str">
        <f>"2390"</f>
        <v>2390</v>
      </c>
      <c r="V41" s="3" t="s">
        <v>109</v>
      </c>
      <c r="W41" s="3" t="str">
        <f>"67924197"</f>
        <v>67924197</v>
      </c>
      <c r="X41" s="3" t="str">
        <f>"0488924197"</f>
        <v>0488924197</v>
      </c>
      <c r="Y41" s="3" t="s">
        <v>613</v>
      </c>
      <c r="Z41" s="3"/>
      <c r="AA41" s="4" t="s">
        <v>181</v>
      </c>
      <c r="AB41" s="3" t="s">
        <v>113</v>
      </c>
      <c r="AC41" s="3" t="s">
        <v>114</v>
      </c>
      <c r="AD41" s="3" t="s">
        <v>614</v>
      </c>
      <c r="AE41" s="3" t="s">
        <v>231</v>
      </c>
      <c r="AF41" s="3" t="s">
        <v>615</v>
      </c>
      <c r="AG41" s="3" t="s">
        <v>616</v>
      </c>
      <c r="AH41" s="3" t="s">
        <v>617</v>
      </c>
      <c r="AI41" s="6" t="s">
        <v>121</v>
      </c>
      <c r="AJ41" s="3" t="s">
        <v>216</v>
      </c>
      <c r="AK41" s="3" t="s">
        <v>145</v>
      </c>
      <c r="AL41" s="3" t="s">
        <v>618</v>
      </c>
      <c r="AM41" s="3" t="s">
        <v>127</v>
      </c>
      <c r="AN41" s="3" t="s">
        <v>127</v>
      </c>
      <c r="AO41" s="3" t="s">
        <v>127</v>
      </c>
      <c r="AP41" s="3" t="s">
        <v>97</v>
      </c>
      <c r="AQ41" s="3" t="s">
        <v>235</v>
      </c>
      <c r="AR41" s="3" t="s">
        <v>619</v>
      </c>
      <c r="AS41" s="3" t="s">
        <v>141</v>
      </c>
      <c r="AT41" s="6" t="s">
        <v>121</v>
      </c>
      <c r="AU41" s="3" t="s">
        <v>216</v>
      </c>
      <c r="AV41" s="3" t="s">
        <v>620</v>
      </c>
      <c r="AW41" s="3" t="s">
        <v>124</v>
      </c>
      <c r="AX41" s="3" t="s">
        <v>317</v>
      </c>
      <c r="AY41" s="3" t="s">
        <v>124</v>
      </c>
      <c r="AZ41" s="3" t="s">
        <v>126</v>
      </c>
      <c r="BA41" s="3" t="s">
        <v>97</v>
      </c>
      <c r="BB41" s="3" t="s">
        <v>97</v>
      </c>
      <c r="BC41" s="3" t="s">
        <v>97</v>
      </c>
      <c r="BD41" s="3" t="s">
        <v>97</v>
      </c>
      <c r="BE41" s="3" t="s">
        <v>97</v>
      </c>
      <c r="BF41" s="3" t="s">
        <v>97</v>
      </c>
      <c r="BG41" s="3" t="s">
        <v>97</v>
      </c>
      <c r="BH41" s="3" t="s">
        <v>97</v>
      </c>
      <c r="BI41" s="3" t="s">
        <v>97</v>
      </c>
      <c r="BJ41" s="3" t="s">
        <v>97</v>
      </c>
      <c r="BK41" s="3" t="s">
        <v>97</v>
      </c>
      <c r="BL41" s="3" t="s">
        <v>97</v>
      </c>
      <c r="BM41" s="3" t="s">
        <v>97</v>
      </c>
      <c r="BN41" s="3" t="s">
        <v>97</v>
      </c>
      <c r="BO41" s="3" t="s">
        <v>97</v>
      </c>
      <c r="BP41" s="3" t="s">
        <v>97</v>
      </c>
      <c r="BQ41" s="3" t="s">
        <v>97</v>
      </c>
      <c r="BR41" s="3" t="s">
        <v>97</v>
      </c>
      <c r="BS41" s="3" t="s">
        <v>97</v>
      </c>
      <c r="BT41" s="3" t="s">
        <v>97</v>
      </c>
      <c r="BU41" s="3" t="s">
        <v>97</v>
      </c>
      <c r="BV41" s="3" t="s">
        <v>97</v>
      </c>
      <c r="BW41" s="3" t="s">
        <v>97</v>
      </c>
      <c r="BX41" s="3" t="s">
        <v>97</v>
      </c>
      <c r="BY41" s="3" t="s">
        <v>97</v>
      </c>
      <c r="BZ41" s="3" t="s">
        <v>127</v>
      </c>
      <c r="CA41" s="3" t="s">
        <v>97</v>
      </c>
      <c r="CB41" s="3" t="s">
        <v>97</v>
      </c>
      <c r="CC41" s="3" t="s">
        <v>97</v>
      </c>
      <c r="CD41" s="3" t="s">
        <v>127</v>
      </c>
      <c r="CE41" s="3" t="s">
        <v>97</v>
      </c>
      <c r="CF41" s="3" t="s">
        <v>97</v>
      </c>
    </row>
    <row r="42" spans="1:84" ht="409.6">
      <c r="A42" s="3" t="str">
        <f>"1101301"</f>
        <v>1101301</v>
      </c>
      <c r="B42" s="3" t="s">
        <v>621</v>
      </c>
      <c r="C42" s="3" t="s">
        <v>269</v>
      </c>
      <c r="D42" s="3" t="s">
        <v>96</v>
      </c>
      <c r="E42" s="3">
        <v>82074394648</v>
      </c>
      <c r="F42" s="3">
        <v>74394648</v>
      </c>
      <c r="G42" s="3" t="s">
        <v>97</v>
      </c>
      <c r="H42" s="3" t="s">
        <v>98</v>
      </c>
      <c r="I42" s="3" t="s">
        <v>622</v>
      </c>
      <c r="J42" s="3" t="s">
        <v>623</v>
      </c>
      <c r="K42" s="3"/>
      <c r="L42" s="3"/>
      <c r="M42" s="3" t="s">
        <v>624</v>
      </c>
      <c r="N42" s="3" t="s">
        <v>625</v>
      </c>
      <c r="O42" s="3" t="s">
        <v>626</v>
      </c>
      <c r="P42" s="3" t="s">
        <v>627</v>
      </c>
      <c r="Q42" s="3" t="s">
        <v>628</v>
      </c>
      <c r="R42" s="3" t="s">
        <v>629</v>
      </c>
      <c r="S42" s="3" t="s">
        <v>624</v>
      </c>
      <c r="T42" s="3" t="s">
        <v>108</v>
      </c>
      <c r="U42" s="3" t="str">
        <f>"2250"</f>
        <v>2250</v>
      </c>
      <c r="V42" s="3" t="s">
        <v>109</v>
      </c>
      <c r="W42" s="3" t="str">
        <f>"0243247617"</f>
        <v>0243247617</v>
      </c>
      <c r="X42" s="3" t="str">
        <f>"0407484966"</f>
        <v>0407484966</v>
      </c>
      <c r="Y42" s="3" t="s">
        <v>630</v>
      </c>
      <c r="Z42" s="3" t="s">
        <v>631</v>
      </c>
      <c r="AA42" s="4" t="s">
        <v>632</v>
      </c>
      <c r="AB42" s="3" t="s">
        <v>113</v>
      </c>
      <c r="AC42" s="3" t="s">
        <v>114</v>
      </c>
      <c r="AD42" s="3" t="s">
        <v>633</v>
      </c>
      <c r="AE42" s="3" t="s">
        <v>116</v>
      </c>
      <c r="AF42" s="3" t="s">
        <v>634</v>
      </c>
      <c r="AG42" s="3" t="s">
        <v>635</v>
      </c>
      <c r="AH42" s="3" t="s">
        <v>636</v>
      </c>
      <c r="AI42" s="3" t="s">
        <v>143</v>
      </c>
      <c r="AJ42" s="3" t="s">
        <v>186</v>
      </c>
      <c r="AK42" s="3" t="s">
        <v>166</v>
      </c>
      <c r="AL42" s="3" t="s">
        <v>364</v>
      </c>
      <c r="AM42" s="3" t="s">
        <v>97</v>
      </c>
      <c r="AN42" s="3" t="s">
        <v>127</v>
      </c>
      <c r="AO42" s="3" t="s">
        <v>127</v>
      </c>
      <c r="AP42" s="3" t="s">
        <v>97</v>
      </c>
      <c r="AQ42" s="3" t="s">
        <v>637</v>
      </c>
      <c r="AR42" s="3" t="s">
        <v>638</v>
      </c>
      <c r="AS42" s="3" t="s">
        <v>116</v>
      </c>
      <c r="AT42" s="3" t="s">
        <v>143</v>
      </c>
      <c r="AU42" s="3" t="s">
        <v>186</v>
      </c>
      <c r="AV42" s="3" t="s">
        <v>170</v>
      </c>
      <c r="AW42" s="3" t="s">
        <v>124</v>
      </c>
      <c r="AX42" s="3" t="s">
        <v>125</v>
      </c>
      <c r="AY42" s="3" t="s">
        <v>124</v>
      </c>
      <c r="AZ42" s="3" t="s">
        <v>126</v>
      </c>
      <c r="BA42" s="3" t="s">
        <v>97</v>
      </c>
      <c r="BB42" s="3" t="s">
        <v>97</v>
      </c>
      <c r="BC42" s="3" t="s">
        <v>97</v>
      </c>
      <c r="BD42" s="3" t="s">
        <v>97</v>
      </c>
      <c r="BE42" s="3" t="s">
        <v>97</v>
      </c>
      <c r="BF42" s="3" t="s">
        <v>97</v>
      </c>
      <c r="BG42" s="3" t="s">
        <v>127</v>
      </c>
      <c r="BH42" s="3" t="s">
        <v>127</v>
      </c>
      <c r="BI42" s="3" t="s">
        <v>97</v>
      </c>
      <c r="BJ42" s="3" t="s">
        <v>97</v>
      </c>
      <c r="BK42" s="3" t="s">
        <v>97</v>
      </c>
      <c r="BL42" s="3" t="s">
        <v>97</v>
      </c>
      <c r="BM42" s="3" t="s">
        <v>97</v>
      </c>
      <c r="BN42" s="3" t="s">
        <v>97</v>
      </c>
      <c r="BO42" s="3" t="s">
        <v>97</v>
      </c>
      <c r="BP42" s="3" t="s">
        <v>97</v>
      </c>
      <c r="BQ42" s="3" t="s">
        <v>97</v>
      </c>
      <c r="BR42" s="3" t="s">
        <v>97</v>
      </c>
      <c r="BS42" s="3" t="s">
        <v>97</v>
      </c>
      <c r="BT42" s="3" t="s">
        <v>97</v>
      </c>
      <c r="BU42" s="3" t="s">
        <v>97</v>
      </c>
      <c r="BV42" s="3" t="s">
        <v>97</v>
      </c>
      <c r="BW42" s="3" t="s">
        <v>127</v>
      </c>
      <c r="BX42" s="3" t="s">
        <v>127</v>
      </c>
      <c r="BY42" s="3" t="s">
        <v>97</v>
      </c>
      <c r="BZ42" s="3" t="s">
        <v>97</v>
      </c>
      <c r="CA42" s="3" t="s">
        <v>97</v>
      </c>
      <c r="CB42" s="3" t="s">
        <v>97</v>
      </c>
      <c r="CC42" s="3" t="s">
        <v>97</v>
      </c>
      <c r="CD42" s="3" t="s">
        <v>97</v>
      </c>
      <c r="CE42" s="3" t="s">
        <v>97</v>
      </c>
      <c r="CF42" s="3" t="s">
        <v>97</v>
      </c>
    </row>
    <row r="43" spans="1:84" ht="144">
      <c r="A43" s="3" t="str">
        <f>"1101501"</f>
        <v>1101501</v>
      </c>
      <c r="B43" s="3" t="s">
        <v>639</v>
      </c>
      <c r="C43" s="3" t="s">
        <v>95</v>
      </c>
      <c r="D43" s="3" t="s">
        <v>96</v>
      </c>
      <c r="E43" s="3">
        <v>93865911384</v>
      </c>
      <c r="F43" s="3">
        <v>602605881</v>
      </c>
      <c r="G43" s="3" t="s">
        <v>127</v>
      </c>
      <c r="H43" s="3" t="s">
        <v>298</v>
      </c>
      <c r="I43" s="3" t="s">
        <v>640</v>
      </c>
      <c r="J43" s="3" t="s">
        <v>641</v>
      </c>
      <c r="K43" s="3"/>
      <c r="L43" s="3" t="s">
        <v>254</v>
      </c>
      <c r="M43" s="3" t="s">
        <v>642</v>
      </c>
      <c r="N43" s="3" t="s">
        <v>102</v>
      </c>
      <c r="O43" s="3" t="s">
        <v>643</v>
      </c>
      <c r="P43" s="3" t="s">
        <v>644</v>
      </c>
      <c r="Q43" s="3" t="s">
        <v>645</v>
      </c>
      <c r="R43" s="3"/>
      <c r="S43" s="3" t="s">
        <v>646</v>
      </c>
      <c r="T43" s="3" t="s">
        <v>108</v>
      </c>
      <c r="U43" s="3" t="str">
        <f>"2284"</f>
        <v>2284</v>
      </c>
      <c r="V43" s="3" t="s">
        <v>109</v>
      </c>
      <c r="W43" s="3" t="str">
        <f>"0249186414"</f>
        <v>0249186414</v>
      </c>
      <c r="X43" s="3" t="str">
        <f>"0407104751"</f>
        <v>0407104751</v>
      </c>
      <c r="Y43" s="3" t="s">
        <v>647</v>
      </c>
      <c r="Z43" s="3" t="s">
        <v>648</v>
      </c>
      <c r="AA43" s="4" t="s">
        <v>632</v>
      </c>
      <c r="AB43" s="3" t="s">
        <v>113</v>
      </c>
      <c r="AC43" s="3" t="s">
        <v>114</v>
      </c>
      <c r="AD43" s="3" t="s">
        <v>649</v>
      </c>
      <c r="AE43" s="3" t="s">
        <v>231</v>
      </c>
      <c r="AF43" s="3">
        <v>31</v>
      </c>
      <c r="AG43" s="3">
        <v>20</v>
      </c>
      <c r="AH43" s="3">
        <v>10</v>
      </c>
      <c r="AI43" s="3" t="s">
        <v>143</v>
      </c>
      <c r="AJ43" s="3" t="s">
        <v>216</v>
      </c>
      <c r="AK43" s="3" t="s">
        <v>145</v>
      </c>
      <c r="AL43" s="3" t="s">
        <v>650</v>
      </c>
      <c r="AM43" s="3" t="s">
        <v>127</v>
      </c>
      <c r="AN43" s="3" t="s">
        <v>127</v>
      </c>
      <c r="AO43" s="3" t="s">
        <v>127</v>
      </c>
      <c r="AP43" s="3" t="s">
        <v>97</v>
      </c>
      <c r="AQ43" s="3" t="s">
        <v>122</v>
      </c>
      <c r="AR43" s="3" t="s">
        <v>651</v>
      </c>
      <c r="AS43" s="3" t="s">
        <v>231</v>
      </c>
      <c r="AT43" s="3" t="s">
        <v>143</v>
      </c>
      <c r="AU43" s="3" t="s">
        <v>216</v>
      </c>
      <c r="AV43" s="3" t="s">
        <v>145</v>
      </c>
      <c r="AW43" s="3" t="s">
        <v>124</v>
      </c>
      <c r="AX43" s="3" t="s">
        <v>237</v>
      </c>
      <c r="AY43" s="3" t="s">
        <v>124</v>
      </c>
      <c r="AZ43" s="3" t="s">
        <v>126</v>
      </c>
      <c r="BA43" s="3" t="s">
        <v>97</v>
      </c>
      <c r="BB43" s="3" t="s">
        <v>97</v>
      </c>
      <c r="BC43" s="3" t="s">
        <v>97</v>
      </c>
      <c r="BD43" s="3" t="s">
        <v>97</v>
      </c>
      <c r="BE43" s="3" t="s">
        <v>97</v>
      </c>
      <c r="BF43" s="3" t="s">
        <v>97</v>
      </c>
      <c r="BG43" s="3" t="s">
        <v>97</v>
      </c>
      <c r="BH43" s="3" t="s">
        <v>97</v>
      </c>
      <c r="BI43" s="3" t="s">
        <v>97</v>
      </c>
      <c r="BJ43" s="3" t="s">
        <v>97</v>
      </c>
      <c r="BK43" s="3" t="s">
        <v>97</v>
      </c>
      <c r="BL43" s="3" t="s">
        <v>97</v>
      </c>
      <c r="BM43" s="3" t="s">
        <v>97</v>
      </c>
      <c r="BN43" s="3" t="s">
        <v>97</v>
      </c>
      <c r="BO43" s="3" t="s">
        <v>97</v>
      </c>
      <c r="BP43" s="3" t="s">
        <v>97</v>
      </c>
      <c r="BQ43" s="3" t="s">
        <v>97</v>
      </c>
      <c r="BR43" s="3" t="s">
        <v>97</v>
      </c>
      <c r="BS43" s="3" t="s">
        <v>97</v>
      </c>
      <c r="BT43" s="3" t="s">
        <v>97</v>
      </c>
      <c r="BU43" s="3" t="s">
        <v>97</v>
      </c>
      <c r="BV43" s="3" t="s">
        <v>97</v>
      </c>
      <c r="BW43" s="3" t="s">
        <v>127</v>
      </c>
      <c r="BX43" s="3" t="s">
        <v>127</v>
      </c>
      <c r="BY43" s="3" t="s">
        <v>97</v>
      </c>
      <c r="BZ43" s="3" t="s">
        <v>97</v>
      </c>
      <c r="CA43" s="3" t="s">
        <v>97</v>
      </c>
      <c r="CB43" s="3" t="s">
        <v>97</v>
      </c>
      <c r="CC43" s="3" t="s">
        <v>97</v>
      </c>
      <c r="CD43" s="3" t="s">
        <v>97</v>
      </c>
      <c r="CE43" s="3" t="s">
        <v>97</v>
      </c>
      <c r="CF43" s="3" t="s">
        <v>97</v>
      </c>
    </row>
    <row r="44" spans="1:84" ht="144">
      <c r="A44" s="3" t="str">
        <f>"1102451"</f>
        <v>1102451</v>
      </c>
      <c r="B44" s="3" t="s">
        <v>652</v>
      </c>
      <c r="C44" s="3" t="s">
        <v>95</v>
      </c>
      <c r="D44" s="3" t="s">
        <v>96</v>
      </c>
      <c r="E44" s="3">
        <v>83448059128</v>
      </c>
      <c r="F44" s="3"/>
      <c r="G44" s="3" t="s">
        <v>127</v>
      </c>
      <c r="H44" s="3" t="s">
        <v>129</v>
      </c>
      <c r="I44" s="3" t="s">
        <v>653</v>
      </c>
      <c r="J44" s="3" t="s">
        <v>654</v>
      </c>
      <c r="K44" s="3"/>
      <c r="L44" s="3" t="s">
        <v>529</v>
      </c>
      <c r="M44" s="3" t="s">
        <v>655</v>
      </c>
      <c r="N44" s="3" t="s">
        <v>132</v>
      </c>
      <c r="O44" s="3" t="s">
        <v>656</v>
      </c>
      <c r="P44" s="3" t="s">
        <v>644</v>
      </c>
      <c r="Q44" s="3">
        <v>3</v>
      </c>
      <c r="R44" s="3" t="s">
        <v>657</v>
      </c>
      <c r="S44" s="3" t="s">
        <v>389</v>
      </c>
      <c r="T44" s="3" t="s">
        <v>108</v>
      </c>
      <c r="U44" s="3" t="str">
        <f>"2500"</f>
        <v>2500</v>
      </c>
      <c r="V44" s="3" t="s">
        <v>109</v>
      </c>
      <c r="W44" s="3" t="str">
        <f>"02 422603338"</f>
        <v>02 422603338</v>
      </c>
      <c r="X44" s="3" t="str">
        <f>"0429 565 789"</f>
        <v>0429 565 789</v>
      </c>
      <c r="Y44" s="3" t="s">
        <v>658</v>
      </c>
      <c r="Z44" s="3" t="s">
        <v>659</v>
      </c>
      <c r="AA44" s="4" t="s">
        <v>535</v>
      </c>
      <c r="AB44" s="3" t="s">
        <v>113</v>
      </c>
      <c r="AC44" s="3" t="s">
        <v>114</v>
      </c>
      <c r="AD44" s="3" t="s">
        <v>660</v>
      </c>
      <c r="AE44" s="3" t="s">
        <v>231</v>
      </c>
      <c r="AF44" s="3">
        <v>26</v>
      </c>
      <c r="AG44" s="3">
        <v>26</v>
      </c>
      <c r="AH44" s="3">
        <v>26</v>
      </c>
      <c r="AI44" s="3" t="s">
        <v>143</v>
      </c>
      <c r="AJ44" s="3" t="s">
        <v>216</v>
      </c>
      <c r="AK44" s="3" t="s">
        <v>119</v>
      </c>
      <c r="AL44" s="3" t="s">
        <v>661</v>
      </c>
      <c r="AM44" s="3" t="s">
        <v>127</v>
      </c>
      <c r="AN44" s="3" t="s">
        <v>127</v>
      </c>
      <c r="AO44" s="3" t="s">
        <v>127</v>
      </c>
      <c r="AP44" s="3" t="s">
        <v>127</v>
      </c>
      <c r="AQ44" s="3" t="s">
        <v>662</v>
      </c>
      <c r="AR44" s="3" t="s">
        <v>663</v>
      </c>
      <c r="AS44" s="3" t="s">
        <v>141</v>
      </c>
      <c r="AT44" s="3" t="s">
        <v>202</v>
      </c>
      <c r="AU44" s="3" t="s">
        <v>144</v>
      </c>
      <c r="AV44" s="3" t="s">
        <v>119</v>
      </c>
      <c r="AW44" s="3" t="s">
        <v>124</v>
      </c>
      <c r="AX44" s="3" t="s">
        <v>125</v>
      </c>
      <c r="AY44" s="3" t="s">
        <v>124</v>
      </c>
      <c r="AZ44" s="3" t="s">
        <v>126</v>
      </c>
      <c r="BA44" s="3" t="s">
        <v>97</v>
      </c>
      <c r="BB44" s="3" t="s">
        <v>97</v>
      </c>
      <c r="BC44" s="3" t="s">
        <v>97</v>
      </c>
      <c r="BD44" s="3" t="s">
        <v>97</v>
      </c>
      <c r="BE44" s="3" t="s">
        <v>127</v>
      </c>
      <c r="BF44" s="3" t="s">
        <v>97</v>
      </c>
      <c r="BG44" s="3" t="s">
        <v>97</v>
      </c>
      <c r="BH44" s="3" t="s">
        <v>97</v>
      </c>
      <c r="BI44" s="3" t="s">
        <v>97</v>
      </c>
      <c r="BJ44" s="3" t="s">
        <v>97</v>
      </c>
      <c r="BK44" s="3" t="s">
        <v>97</v>
      </c>
      <c r="BL44" s="3" t="s">
        <v>97</v>
      </c>
      <c r="BM44" s="3" t="s">
        <v>97</v>
      </c>
      <c r="BN44" s="3" t="s">
        <v>97</v>
      </c>
      <c r="BO44" s="3" t="s">
        <v>127</v>
      </c>
      <c r="BP44" s="3" t="s">
        <v>127</v>
      </c>
      <c r="BQ44" s="3" t="s">
        <v>97</v>
      </c>
      <c r="BR44" s="3" t="s">
        <v>97</v>
      </c>
      <c r="BS44" s="3" t="s">
        <v>97</v>
      </c>
      <c r="BT44" s="3" t="s">
        <v>97</v>
      </c>
      <c r="BU44" s="3" t="s">
        <v>97</v>
      </c>
      <c r="BV44" s="3" t="s">
        <v>97</v>
      </c>
      <c r="BW44" s="3" t="s">
        <v>97</v>
      </c>
      <c r="BX44" s="3" t="s">
        <v>97</v>
      </c>
      <c r="BY44" s="3" t="s">
        <v>97</v>
      </c>
      <c r="BZ44" s="3" t="s">
        <v>97</v>
      </c>
      <c r="CA44" s="3" t="s">
        <v>97</v>
      </c>
      <c r="CB44" s="3" t="s">
        <v>97</v>
      </c>
      <c r="CC44" s="3" t="s">
        <v>97</v>
      </c>
      <c r="CD44" s="3" t="s">
        <v>97</v>
      </c>
      <c r="CE44" s="3" t="s">
        <v>97</v>
      </c>
      <c r="CF44" s="3" t="s">
        <v>97</v>
      </c>
    </row>
    <row r="45" spans="1:84" ht="230.45">
      <c r="A45" s="3" t="str">
        <f>"1169171"</f>
        <v>1169171</v>
      </c>
      <c r="B45" s="3" t="s">
        <v>664</v>
      </c>
      <c r="C45" s="3" t="s">
        <v>95</v>
      </c>
      <c r="D45" s="3" t="s">
        <v>96</v>
      </c>
      <c r="E45" s="3">
        <v>23774893265</v>
      </c>
      <c r="F45" s="3"/>
      <c r="G45" s="3" t="s">
        <v>127</v>
      </c>
      <c r="H45" s="3" t="s">
        <v>129</v>
      </c>
      <c r="I45" s="3" t="s">
        <v>665</v>
      </c>
      <c r="J45" s="3" t="s">
        <v>665</v>
      </c>
      <c r="K45" s="3"/>
      <c r="L45" s="3" t="s">
        <v>529</v>
      </c>
      <c r="M45" s="3" t="s">
        <v>666</v>
      </c>
      <c r="N45" s="3" t="s">
        <v>132</v>
      </c>
      <c r="O45" s="3" t="s">
        <v>667</v>
      </c>
      <c r="P45" s="3" t="s">
        <v>668</v>
      </c>
      <c r="Q45" s="3" t="s">
        <v>669</v>
      </c>
      <c r="R45" s="3"/>
      <c r="S45" s="3" t="s">
        <v>670</v>
      </c>
      <c r="T45" s="3" t="s">
        <v>108</v>
      </c>
      <c r="U45" s="3" t="str">
        <f>"2650"</f>
        <v>2650</v>
      </c>
      <c r="V45" s="3" t="s">
        <v>109</v>
      </c>
      <c r="W45" s="3" t="str">
        <f>"0269224997"</f>
        <v>0269224997</v>
      </c>
      <c r="X45" s="3" t="str">
        <f>"0403543733"</f>
        <v>0403543733</v>
      </c>
      <c r="Y45" s="3" t="s">
        <v>671</v>
      </c>
      <c r="Z45" s="3" t="s">
        <v>672</v>
      </c>
      <c r="AA45" s="4" t="s">
        <v>673</v>
      </c>
      <c r="AB45" s="3" t="s">
        <v>113</v>
      </c>
      <c r="AC45" s="3" t="s">
        <v>114</v>
      </c>
      <c r="AD45" s="3" t="s">
        <v>674</v>
      </c>
      <c r="AE45" s="3" t="s">
        <v>231</v>
      </c>
      <c r="AF45" s="3">
        <v>0</v>
      </c>
      <c r="AG45" s="3">
        <v>41</v>
      </c>
      <c r="AH45" s="3">
        <v>2</v>
      </c>
      <c r="AI45" s="3" t="s">
        <v>143</v>
      </c>
      <c r="AJ45" s="3" t="s">
        <v>497</v>
      </c>
      <c r="AK45" s="3" t="s">
        <v>145</v>
      </c>
      <c r="AL45" s="3" t="s">
        <v>675</v>
      </c>
      <c r="AM45" s="3" t="s">
        <v>127</v>
      </c>
      <c r="AN45" s="3" t="s">
        <v>127</v>
      </c>
      <c r="AO45" s="3" t="s">
        <v>127</v>
      </c>
      <c r="AP45" s="3" t="s">
        <v>97</v>
      </c>
      <c r="AQ45" s="3" t="s">
        <v>676</v>
      </c>
      <c r="AR45" s="3" t="s">
        <v>677</v>
      </c>
      <c r="AS45" s="3" t="s">
        <v>116</v>
      </c>
      <c r="AT45" s="3" t="s">
        <v>143</v>
      </c>
      <c r="AU45" s="3" t="s">
        <v>216</v>
      </c>
      <c r="AV45" s="3" t="s">
        <v>145</v>
      </c>
      <c r="AW45" s="3" t="s">
        <v>124</v>
      </c>
      <c r="AX45" s="3" t="s">
        <v>678</v>
      </c>
      <c r="AY45" s="3" t="s">
        <v>124</v>
      </c>
      <c r="AZ45" s="3" t="s">
        <v>126</v>
      </c>
      <c r="BA45" s="3" t="s">
        <v>97</v>
      </c>
      <c r="BB45" s="3" t="s">
        <v>97</v>
      </c>
      <c r="BC45" s="3" t="s">
        <v>97</v>
      </c>
      <c r="BD45" s="3" t="s">
        <v>97</v>
      </c>
      <c r="BE45" s="3" t="s">
        <v>97</v>
      </c>
      <c r="BF45" s="3" t="s">
        <v>97</v>
      </c>
      <c r="BG45" s="3" t="s">
        <v>97</v>
      </c>
      <c r="BH45" s="3" t="s">
        <v>97</v>
      </c>
      <c r="BI45" s="3" t="s">
        <v>127</v>
      </c>
      <c r="BJ45" s="3" t="s">
        <v>97</v>
      </c>
      <c r="BK45" s="3" t="s">
        <v>127</v>
      </c>
      <c r="BL45" s="3" t="s">
        <v>97</v>
      </c>
      <c r="BM45" s="3" t="s">
        <v>97</v>
      </c>
      <c r="BN45" s="3" t="s">
        <v>97</v>
      </c>
      <c r="BO45" s="3" t="s">
        <v>97</v>
      </c>
      <c r="BP45" s="3" t="s">
        <v>127</v>
      </c>
      <c r="BQ45" s="3" t="s">
        <v>97</v>
      </c>
      <c r="BR45" s="3" t="s">
        <v>97</v>
      </c>
      <c r="BS45" s="3" t="s">
        <v>97</v>
      </c>
      <c r="BT45" s="3" t="s">
        <v>97</v>
      </c>
      <c r="BU45" s="3" t="s">
        <v>97</v>
      </c>
      <c r="BV45" s="3" t="s">
        <v>97</v>
      </c>
      <c r="BW45" s="3" t="s">
        <v>97</v>
      </c>
      <c r="BX45" s="3" t="s">
        <v>97</v>
      </c>
      <c r="BY45" s="3" t="s">
        <v>127</v>
      </c>
      <c r="BZ45" s="3" t="s">
        <v>97</v>
      </c>
      <c r="CA45" s="3" t="s">
        <v>127</v>
      </c>
      <c r="CB45" s="3" t="s">
        <v>97</v>
      </c>
      <c r="CC45" s="3" t="s">
        <v>97</v>
      </c>
      <c r="CD45" s="3" t="s">
        <v>97</v>
      </c>
      <c r="CE45" s="3" t="s">
        <v>97</v>
      </c>
      <c r="CF45" s="3" t="s">
        <v>127</v>
      </c>
    </row>
    <row r="46" spans="1:84" ht="331.15">
      <c r="A46" s="3" t="str">
        <f>"1208501"</f>
        <v>1208501</v>
      </c>
      <c r="B46" s="3" t="s">
        <v>679</v>
      </c>
      <c r="C46" s="3" t="s">
        <v>95</v>
      </c>
      <c r="D46" s="3" t="s">
        <v>96</v>
      </c>
      <c r="E46" s="3">
        <v>51638037254</v>
      </c>
      <c r="F46" s="3">
        <v>158977952</v>
      </c>
      <c r="G46" s="3" t="s">
        <v>97</v>
      </c>
      <c r="H46" s="3" t="s">
        <v>129</v>
      </c>
      <c r="I46" s="3" t="s">
        <v>680</v>
      </c>
      <c r="J46" s="3" t="s">
        <v>681</v>
      </c>
      <c r="K46" s="3"/>
      <c r="L46" s="3" t="s">
        <v>529</v>
      </c>
      <c r="M46" s="3" t="s">
        <v>682</v>
      </c>
      <c r="N46" s="3" t="s">
        <v>102</v>
      </c>
      <c r="O46" s="3" t="s">
        <v>683</v>
      </c>
      <c r="P46" s="3" t="s">
        <v>684</v>
      </c>
      <c r="Q46" s="3" t="s">
        <v>685</v>
      </c>
      <c r="R46" s="3"/>
      <c r="S46" s="3" t="s">
        <v>686</v>
      </c>
      <c r="T46" s="3" t="s">
        <v>547</v>
      </c>
      <c r="U46" s="3" t="str">
        <f>"3205"</f>
        <v>3205</v>
      </c>
      <c r="V46" s="3" t="s">
        <v>109</v>
      </c>
      <c r="W46" s="3" t="str">
        <f>"03 8341 8700"</f>
        <v>03 8341 8700</v>
      </c>
      <c r="X46" s="3" t="str">
        <f>"0400 365 338"</f>
        <v>0400 365 338</v>
      </c>
      <c r="Y46" s="3" t="s">
        <v>687</v>
      </c>
      <c r="Z46" s="3" t="s">
        <v>688</v>
      </c>
      <c r="AA46" s="4" t="s">
        <v>689</v>
      </c>
      <c r="AB46" s="3" t="s">
        <v>113</v>
      </c>
      <c r="AC46" s="3" t="s">
        <v>114</v>
      </c>
      <c r="AD46" s="3" t="s">
        <v>690</v>
      </c>
      <c r="AE46" s="3" t="s">
        <v>231</v>
      </c>
      <c r="AF46" s="3" t="s">
        <v>691</v>
      </c>
      <c r="AG46" s="3" t="s">
        <v>692</v>
      </c>
      <c r="AH46" s="3" t="s">
        <v>693</v>
      </c>
      <c r="AI46" s="3" t="s">
        <v>202</v>
      </c>
      <c r="AJ46" s="3" t="s">
        <v>144</v>
      </c>
      <c r="AK46" s="3" t="s">
        <v>145</v>
      </c>
      <c r="AL46" s="3" t="s">
        <v>694</v>
      </c>
      <c r="AM46" s="3" t="s">
        <v>97</v>
      </c>
      <c r="AN46" s="3" t="s">
        <v>127</v>
      </c>
      <c r="AO46" s="3" t="s">
        <v>127</v>
      </c>
      <c r="AP46" s="3" t="s">
        <v>97</v>
      </c>
      <c r="AQ46" s="3" t="s">
        <v>695</v>
      </c>
      <c r="AR46" s="3" t="s">
        <v>696</v>
      </c>
      <c r="AS46" s="3" t="s">
        <v>141</v>
      </c>
      <c r="AT46" s="3" t="s">
        <v>202</v>
      </c>
      <c r="AU46" s="3" t="s">
        <v>144</v>
      </c>
      <c r="AV46" s="3" t="s">
        <v>145</v>
      </c>
      <c r="AW46" s="3" t="s">
        <v>124</v>
      </c>
      <c r="AX46" s="3" t="s">
        <v>697</v>
      </c>
      <c r="AY46" s="3" t="s">
        <v>124</v>
      </c>
      <c r="AZ46" s="3" t="s">
        <v>126</v>
      </c>
      <c r="BA46" s="3" t="s">
        <v>97</v>
      </c>
      <c r="BB46" s="3" t="s">
        <v>97</v>
      </c>
      <c r="BC46" s="3" t="s">
        <v>97</v>
      </c>
      <c r="BD46" s="3" t="s">
        <v>97</v>
      </c>
      <c r="BE46" s="3" t="s">
        <v>97</v>
      </c>
      <c r="BF46" s="3" t="s">
        <v>97</v>
      </c>
      <c r="BG46" s="3" t="s">
        <v>97</v>
      </c>
      <c r="BH46" s="3" t="s">
        <v>97</v>
      </c>
      <c r="BI46" s="3" t="s">
        <v>97</v>
      </c>
      <c r="BJ46" s="3" t="s">
        <v>97</v>
      </c>
      <c r="BK46" s="3" t="s">
        <v>97</v>
      </c>
      <c r="BL46" s="3" t="s">
        <v>97</v>
      </c>
      <c r="BM46" s="3" t="s">
        <v>97</v>
      </c>
      <c r="BN46" s="3" t="s">
        <v>97</v>
      </c>
      <c r="BO46" s="3" t="s">
        <v>97</v>
      </c>
      <c r="BP46" s="3" t="s">
        <v>97</v>
      </c>
      <c r="BQ46" s="3" t="s">
        <v>127</v>
      </c>
      <c r="BR46" s="3" t="s">
        <v>127</v>
      </c>
      <c r="BS46" s="3" t="s">
        <v>127</v>
      </c>
      <c r="BT46" s="3" t="s">
        <v>127</v>
      </c>
      <c r="BU46" s="3" t="s">
        <v>127</v>
      </c>
      <c r="BV46" s="3" t="s">
        <v>127</v>
      </c>
      <c r="BW46" s="3" t="s">
        <v>127</v>
      </c>
      <c r="BX46" s="3" t="s">
        <v>127</v>
      </c>
      <c r="BY46" s="3" t="s">
        <v>127</v>
      </c>
      <c r="BZ46" s="3" t="s">
        <v>127</v>
      </c>
      <c r="CA46" s="3" t="s">
        <v>127</v>
      </c>
      <c r="CB46" s="3" t="s">
        <v>127</v>
      </c>
      <c r="CC46" s="3" t="s">
        <v>127</v>
      </c>
      <c r="CD46" s="3" t="s">
        <v>127</v>
      </c>
      <c r="CE46" s="3" t="s">
        <v>127</v>
      </c>
      <c r="CF46" s="3" t="s">
        <v>127</v>
      </c>
    </row>
    <row r="47" spans="1:84" ht="158.44999999999999">
      <c r="A47" s="3" t="str">
        <f>"1209281"</f>
        <v>1209281</v>
      </c>
      <c r="B47" s="3" t="s">
        <v>698</v>
      </c>
      <c r="C47" s="3" t="s">
        <v>95</v>
      </c>
      <c r="D47" s="3" t="s">
        <v>96</v>
      </c>
      <c r="E47" s="3">
        <v>33630907747</v>
      </c>
      <c r="F47" s="3">
        <v>630907747</v>
      </c>
      <c r="G47" s="3" t="s">
        <v>97</v>
      </c>
      <c r="H47" s="3" t="s">
        <v>129</v>
      </c>
      <c r="I47" s="3" t="s">
        <v>699</v>
      </c>
      <c r="J47" s="3" t="s">
        <v>700</v>
      </c>
      <c r="K47" s="3"/>
      <c r="L47" s="3" t="s">
        <v>701</v>
      </c>
      <c r="M47" s="3" t="s">
        <v>702</v>
      </c>
      <c r="N47" s="3" t="s">
        <v>132</v>
      </c>
      <c r="O47" s="3" t="s">
        <v>703</v>
      </c>
      <c r="P47" s="3" t="s">
        <v>422</v>
      </c>
      <c r="Q47" s="3" t="s">
        <v>704</v>
      </c>
      <c r="R47" s="3"/>
      <c r="S47" s="3" t="s">
        <v>705</v>
      </c>
      <c r="T47" s="3" t="s">
        <v>108</v>
      </c>
      <c r="U47" s="3" t="str">
        <f>"2224"</f>
        <v>2224</v>
      </c>
      <c r="V47" s="3" t="s">
        <v>109</v>
      </c>
      <c r="W47" s="3" t="str">
        <f>"0404007700"</f>
        <v>0404007700</v>
      </c>
      <c r="X47" s="3" t="str">
        <f>"0404007700"</f>
        <v>0404007700</v>
      </c>
      <c r="Y47" s="3" t="s">
        <v>706</v>
      </c>
      <c r="Z47" s="3" t="s">
        <v>707</v>
      </c>
      <c r="AA47" s="4" t="s">
        <v>524</v>
      </c>
      <c r="AB47" s="3" t="s">
        <v>113</v>
      </c>
      <c r="AC47" s="3" t="s">
        <v>114</v>
      </c>
      <c r="AD47" s="3" t="s">
        <v>708</v>
      </c>
      <c r="AE47" s="3" t="s">
        <v>231</v>
      </c>
      <c r="AF47" s="3" t="s">
        <v>709</v>
      </c>
      <c r="AG47" s="3">
        <v>0</v>
      </c>
      <c r="AH47" s="3">
        <v>0</v>
      </c>
      <c r="AI47" s="3" t="s">
        <v>363</v>
      </c>
      <c r="AJ47" s="3" t="s">
        <v>316</v>
      </c>
      <c r="AK47" s="3" t="s">
        <v>710</v>
      </c>
      <c r="AL47" s="3" t="s">
        <v>711</v>
      </c>
      <c r="AM47" s="3" t="s">
        <v>97</v>
      </c>
      <c r="AN47" s="3" t="s">
        <v>97</v>
      </c>
      <c r="AO47" s="3" t="s">
        <v>97</v>
      </c>
      <c r="AP47" s="3" t="s">
        <v>97</v>
      </c>
      <c r="AQ47" s="3" t="s">
        <v>122</v>
      </c>
      <c r="AR47" s="3" t="s">
        <v>712</v>
      </c>
      <c r="AS47" s="3" t="s">
        <v>141</v>
      </c>
      <c r="AT47" s="3" t="s">
        <v>363</v>
      </c>
      <c r="AU47" s="3" t="s">
        <v>316</v>
      </c>
      <c r="AV47" s="3" t="s">
        <v>170</v>
      </c>
      <c r="AW47" s="3" t="s">
        <v>124</v>
      </c>
      <c r="AX47" s="3" t="s">
        <v>125</v>
      </c>
      <c r="AY47" s="3" t="s">
        <v>124</v>
      </c>
      <c r="AZ47" s="3" t="s">
        <v>126</v>
      </c>
      <c r="BA47" s="3" t="s">
        <v>127</v>
      </c>
      <c r="BB47" s="3" t="s">
        <v>97</v>
      </c>
      <c r="BC47" s="3" t="s">
        <v>97</v>
      </c>
      <c r="BD47" s="3" t="s">
        <v>127</v>
      </c>
      <c r="BE47" s="3" t="s">
        <v>127</v>
      </c>
      <c r="BF47" s="3" t="s">
        <v>127</v>
      </c>
      <c r="BG47" s="3" t="s">
        <v>97</v>
      </c>
      <c r="BH47" s="3" t="s">
        <v>97</v>
      </c>
      <c r="BI47" s="3" t="s">
        <v>97</v>
      </c>
      <c r="BJ47" s="3" t="s">
        <v>97</v>
      </c>
      <c r="BK47" s="3" t="s">
        <v>97</v>
      </c>
      <c r="BL47" s="3" t="s">
        <v>97</v>
      </c>
      <c r="BM47" s="3" t="s">
        <v>97</v>
      </c>
      <c r="BN47" s="3" t="s">
        <v>97</v>
      </c>
      <c r="BO47" s="3" t="s">
        <v>97</v>
      </c>
      <c r="BP47" s="3" t="s">
        <v>97</v>
      </c>
      <c r="BQ47" s="3" t="s">
        <v>97</v>
      </c>
      <c r="BR47" s="3" t="s">
        <v>97</v>
      </c>
      <c r="BS47" s="3" t="s">
        <v>97</v>
      </c>
      <c r="BT47" s="3" t="s">
        <v>97</v>
      </c>
      <c r="BU47" s="3" t="s">
        <v>97</v>
      </c>
      <c r="BV47" s="3" t="s">
        <v>97</v>
      </c>
      <c r="BW47" s="3" t="s">
        <v>97</v>
      </c>
      <c r="BX47" s="3" t="s">
        <v>97</v>
      </c>
      <c r="BY47" s="3" t="s">
        <v>97</v>
      </c>
      <c r="BZ47" s="3" t="s">
        <v>97</v>
      </c>
      <c r="CA47" s="3" t="s">
        <v>97</v>
      </c>
      <c r="CB47" s="3" t="s">
        <v>97</v>
      </c>
      <c r="CC47" s="3" t="s">
        <v>97</v>
      </c>
      <c r="CD47" s="3" t="s">
        <v>97</v>
      </c>
      <c r="CE47" s="3" t="s">
        <v>97</v>
      </c>
      <c r="CF47" s="3" t="s">
        <v>97</v>
      </c>
    </row>
    <row r="48" spans="1:84" ht="158.44999999999999">
      <c r="A48" s="3" t="str">
        <f>"1243961"</f>
        <v>1243961</v>
      </c>
      <c r="B48" s="3" t="s">
        <v>713</v>
      </c>
      <c r="C48" s="3" t="s">
        <v>95</v>
      </c>
      <c r="D48" s="3" t="s">
        <v>96</v>
      </c>
      <c r="E48" s="3">
        <v>50307328813</v>
      </c>
      <c r="F48" s="3">
        <v>2654275</v>
      </c>
      <c r="G48" s="3" t="s">
        <v>97</v>
      </c>
      <c r="H48" s="3" t="s">
        <v>98</v>
      </c>
      <c r="I48" s="3" t="s">
        <v>714</v>
      </c>
      <c r="J48" s="3" t="s">
        <v>715</v>
      </c>
      <c r="K48" s="3"/>
      <c r="L48" s="3" t="s">
        <v>254</v>
      </c>
      <c r="M48" s="3" t="s">
        <v>716</v>
      </c>
      <c r="N48" s="3" t="s">
        <v>717</v>
      </c>
      <c r="O48" s="3" t="s">
        <v>718</v>
      </c>
      <c r="P48" s="3" t="s">
        <v>719</v>
      </c>
      <c r="Q48" s="3" t="s">
        <v>720</v>
      </c>
      <c r="R48" s="3"/>
      <c r="S48" s="3" t="s">
        <v>721</v>
      </c>
      <c r="T48" s="3" t="s">
        <v>108</v>
      </c>
      <c r="U48" s="3" t="str">
        <f>"2541"</f>
        <v>2541</v>
      </c>
      <c r="V48" s="3" t="s">
        <v>109</v>
      </c>
      <c r="W48" s="3" t="str">
        <f>"0433707723"</f>
        <v>0433707723</v>
      </c>
      <c r="X48" s="3" t="str">
        <f>"0433707723"</f>
        <v>0433707723</v>
      </c>
      <c r="Y48" s="3" t="s">
        <v>722</v>
      </c>
      <c r="Z48" s="3" t="s">
        <v>723</v>
      </c>
      <c r="AA48" s="4" t="s">
        <v>535</v>
      </c>
      <c r="AB48" s="3" t="s">
        <v>113</v>
      </c>
      <c r="AC48" s="3" t="s">
        <v>114</v>
      </c>
      <c r="AD48" s="3" t="s">
        <v>724</v>
      </c>
      <c r="AE48" s="3" t="s">
        <v>116</v>
      </c>
      <c r="AF48" s="3">
        <v>158</v>
      </c>
      <c r="AG48" s="3">
        <v>2231</v>
      </c>
      <c r="AH48" s="3">
        <v>30</v>
      </c>
      <c r="AI48" s="3" t="s">
        <v>165</v>
      </c>
      <c r="AJ48" s="3" t="s">
        <v>186</v>
      </c>
      <c r="AK48" s="3" t="s">
        <v>166</v>
      </c>
      <c r="AL48" s="3" t="s">
        <v>725</v>
      </c>
      <c r="AM48" s="3" t="s">
        <v>97</v>
      </c>
      <c r="AN48" s="3" t="s">
        <v>127</v>
      </c>
      <c r="AO48" s="3" t="s">
        <v>127</v>
      </c>
      <c r="AP48" s="3" t="s">
        <v>127</v>
      </c>
      <c r="AQ48" s="3" t="s">
        <v>122</v>
      </c>
      <c r="AR48" s="3" t="s">
        <v>726</v>
      </c>
      <c r="AS48" s="3" t="s">
        <v>116</v>
      </c>
      <c r="AT48" s="3" t="s">
        <v>363</v>
      </c>
      <c r="AU48" s="3" t="s">
        <v>144</v>
      </c>
      <c r="AV48" s="3" t="s">
        <v>170</v>
      </c>
      <c r="AW48" s="3" t="s">
        <v>124</v>
      </c>
      <c r="AX48" s="3" t="s">
        <v>125</v>
      </c>
      <c r="AY48" s="3" t="s">
        <v>124</v>
      </c>
      <c r="AZ48" s="3" t="s">
        <v>126</v>
      </c>
      <c r="BA48" s="3" t="s">
        <v>97</v>
      </c>
      <c r="BB48" s="3" t="s">
        <v>97</v>
      </c>
      <c r="BC48" s="3" t="s">
        <v>97</v>
      </c>
      <c r="BD48" s="3" t="s">
        <v>97</v>
      </c>
      <c r="BE48" s="3" t="s">
        <v>97</v>
      </c>
      <c r="BF48" s="3" t="s">
        <v>97</v>
      </c>
      <c r="BG48" s="3" t="s">
        <v>97</v>
      </c>
      <c r="BH48" s="3" t="s">
        <v>97</v>
      </c>
      <c r="BI48" s="3" t="s">
        <v>97</v>
      </c>
      <c r="BJ48" s="3" t="s">
        <v>97</v>
      </c>
      <c r="BK48" s="3" t="s">
        <v>127</v>
      </c>
      <c r="BL48" s="3" t="s">
        <v>97</v>
      </c>
      <c r="BM48" s="3" t="s">
        <v>97</v>
      </c>
      <c r="BN48" s="3" t="s">
        <v>97</v>
      </c>
      <c r="BO48" s="3" t="s">
        <v>127</v>
      </c>
      <c r="BP48" s="3" t="s">
        <v>127</v>
      </c>
      <c r="BQ48" s="3" t="s">
        <v>97</v>
      </c>
      <c r="BR48" s="3" t="s">
        <v>97</v>
      </c>
      <c r="BS48" s="3" t="s">
        <v>97</v>
      </c>
      <c r="BT48" s="3" t="s">
        <v>97</v>
      </c>
      <c r="BU48" s="3" t="s">
        <v>97</v>
      </c>
      <c r="BV48" s="3" t="s">
        <v>97</v>
      </c>
      <c r="BW48" s="3" t="s">
        <v>97</v>
      </c>
      <c r="BX48" s="3" t="s">
        <v>97</v>
      </c>
      <c r="BY48" s="3" t="s">
        <v>97</v>
      </c>
      <c r="BZ48" s="3" t="s">
        <v>97</v>
      </c>
      <c r="CA48" s="3" t="s">
        <v>127</v>
      </c>
      <c r="CB48" s="3" t="s">
        <v>97</v>
      </c>
      <c r="CC48" s="3" t="s">
        <v>97</v>
      </c>
      <c r="CD48" s="3" t="s">
        <v>97</v>
      </c>
      <c r="CE48" s="3" t="s">
        <v>127</v>
      </c>
      <c r="CF48" s="3" t="s">
        <v>127</v>
      </c>
    </row>
    <row r="49" spans="1:84" ht="129.6">
      <c r="A49" s="3" t="str">
        <f>"1275201"</f>
        <v>1275201</v>
      </c>
      <c r="B49" s="3" t="s">
        <v>727</v>
      </c>
      <c r="C49" s="3" t="s">
        <v>269</v>
      </c>
      <c r="D49" s="3" t="s">
        <v>96</v>
      </c>
      <c r="E49" s="3">
        <v>78128582383</v>
      </c>
      <c r="F49" s="3">
        <v>128582383</v>
      </c>
      <c r="G49" s="3" t="s">
        <v>97</v>
      </c>
      <c r="H49" s="3" t="s">
        <v>129</v>
      </c>
      <c r="I49" s="3" t="s">
        <v>728</v>
      </c>
      <c r="J49" s="3" t="s">
        <v>729</v>
      </c>
      <c r="K49" s="3"/>
      <c r="L49" s="3" t="s">
        <v>254</v>
      </c>
      <c r="M49" s="3" t="s">
        <v>730</v>
      </c>
      <c r="N49" s="3" t="s">
        <v>132</v>
      </c>
      <c r="O49" s="3" t="s">
        <v>731</v>
      </c>
      <c r="P49" s="3" t="s">
        <v>134</v>
      </c>
      <c r="Q49" s="3" t="s">
        <v>732</v>
      </c>
      <c r="R49" s="3" t="s">
        <v>733</v>
      </c>
      <c r="S49" s="3" t="s">
        <v>730</v>
      </c>
      <c r="T49" s="3" t="s">
        <v>108</v>
      </c>
      <c r="U49" s="3" t="str">
        <f>"2560"</f>
        <v>2560</v>
      </c>
      <c r="V49" s="3" t="s">
        <v>109</v>
      </c>
      <c r="W49" s="3" t="str">
        <f>"02 4621 8600"</f>
        <v>02 4621 8600</v>
      </c>
      <c r="X49" s="3" t="str">
        <f>"+61407001020"</f>
        <v>+61407001020</v>
      </c>
      <c r="Y49" s="3" t="s">
        <v>734</v>
      </c>
      <c r="Z49" s="3" t="s">
        <v>735</v>
      </c>
      <c r="AA49" s="4" t="s">
        <v>736</v>
      </c>
      <c r="AB49" s="3" t="s">
        <v>113</v>
      </c>
      <c r="AC49" s="3" t="s">
        <v>114</v>
      </c>
      <c r="AD49" s="3" t="s">
        <v>737</v>
      </c>
      <c r="AE49" s="3" t="s">
        <v>116</v>
      </c>
      <c r="AF49" s="3">
        <v>357</v>
      </c>
      <c r="AG49" s="3">
        <v>398</v>
      </c>
      <c r="AH49" s="3">
        <v>5</v>
      </c>
      <c r="AI49" s="3" t="s">
        <v>165</v>
      </c>
      <c r="AJ49" s="3" t="s">
        <v>144</v>
      </c>
      <c r="AK49" s="3" t="s">
        <v>170</v>
      </c>
      <c r="AL49" s="3" t="s">
        <v>738</v>
      </c>
      <c r="AM49" s="3" t="s">
        <v>97</v>
      </c>
      <c r="AN49" s="3" t="s">
        <v>127</v>
      </c>
      <c r="AO49" s="3" t="s">
        <v>127</v>
      </c>
      <c r="AP49" s="3" t="s">
        <v>127</v>
      </c>
      <c r="AQ49" s="3" t="s">
        <v>235</v>
      </c>
      <c r="AR49" s="3" t="s">
        <v>739</v>
      </c>
      <c r="AS49" s="3" t="s">
        <v>116</v>
      </c>
      <c r="AT49" s="3" t="s">
        <v>363</v>
      </c>
      <c r="AU49" s="3" t="s">
        <v>144</v>
      </c>
      <c r="AV49" s="3" t="s">
        <v>170</v>
      </c>
      <c r="AW49" s="3" t="s">
        <v>124</v>
      </c>
      <c r="AX49" s="3" t="s">
        <v>125</v>
      </c>
      <c r="AY49" s="3" t="s">
        <v>124</v>
      </c>
      <c r="AZ49" s="3" t="s">
        <v>126</v>
      </c>
      <c r="BA49" s="3" t="s">
        <v>127</v>
      </c>
      <c r="BB49" s="3" t="s">
        <v>127</v>
      </c>
      <c r="BC49" s="3" t="s">
        <v>127</v>
      </c>
      <c r="BD49" s="3" t="s">
        <v>127</v>
      </c>
      <c r="BE49" s="3" t="s">
        <v>127</v>
      </c>
      <c r="BF49" s="3" t="s">
        <v>127</v>
      </c>
      <c r="BG49" s="3" t="s">
        <v>127</v>
      </c>
      <c r="BH49" s="3" t="s">
        <v>127</v>
      </c>
      <c r="BI49" s="3" t="s">
        <v>127</v>
      </c>
      <c r="BJ49" s="3" t="s">
        <v>127</v>
      </c>
      <c r="BK49" s="3" t="s">
        <v>127</v>
      </c>
      <c r="BL49" s="3" t="s">
        <v>127</v>
      </c>
      <c r="BM49" s="3" t="s">
        <v>127</v>
      </c>
      <c r="BN49" s="3" t="s">
        <v>127</v>
      </c>
      <c r="BO49" s="3" t="s">
        <v>127</v>
      </c>
      <c r="BP49" s="3" t="s">
        <v>127</v>
      </c>
      <c r="BQ49" s="3" t="s">
        <v>127</v>
      </c>
      <c r="BR49" s="3" t="s">
        <v>127</v>
      </c>
      <c r="BS49" s="3" t="s">
        <v>97</v>
      </c>
      <c r="BT49" s="3" t="s">
        <v>97</v>
      </c>
      <c r="BU49" s="3" t="s">
        <v>97</v>
      </c>
      <c r="BV49" s="3" t="s">
        <v>127</v>
      </c>
      <c r="BW49" s="3" t="s">
        <v>97</v>
      </c>
      <c r="BX49" s="3" t="s">
        <v>97</v>
      </c>
      <c r="BY49" s="3" t="s">
        <v>97</v>
      </c>
      <c r="BZ49" s="3" t="s">
        <v>97</v>
      </c>
      <c r="CA49" s="3" t="s">
        <v>97</v>
      </c>
      <c r="CB49" s="3" t="s">
        <v>97</v>
      </c>
      <c r="CC49" s="3" t="s">
        <v>97</v>
      </c>
      <c r="CD49" s="3" t="s">
        <v>97</v>
      </c>
      <c r="CE49" s="3" t="s">
        <v>127</v>
      </c>
      <c r="CF49" s="3" t="s">
        <v>97</v>
      </c>
    </row>
    <row r="50" spans="1:84" ht="409.6">
      <c r="A50" s="3" t="str">
        <f>"1276211"</f>
        <v>1276211</v>
      </c>
      <c r="B50" s="3" t="s">
        <v>740</v>
      </c>
      <c r="C50" s="3" t="s">
        <v>95</v>
      </c>
      <c r="D50" s="3" t="s">
        <v>96</v>
      </c>
      <c r="E50" s="3">
        <v>59718397028</v>
      </c>
      <c r="F50" s="3">
        <v>610130606</v>
      </c>
      <c r="G50" s="3" t="s">
        <v>127</v>
      </c>
      <c r="H50" s="3" t="s">
        <v>98</v>
      </c>
      <c r="I50" s="3" t="s">
        <v>741</v>
      </c>
      <c r="J50" s="3" t="s">
        <v>742</v>
      </c>
      <c r="K50" s="3"/>
      <c r="L50" s="3" t="s">
        <v>529</v>
      </c>
      <c r="M50" s="3" t="s">
        <v>743</v>
      </c>
      <c r="N50" s="3" t="s">
        <v>102</v>
      </c>
      <c r="O50" s="3" t="s">
        <v>744</v>
      </c>
      <c r="P50" s="3" t="s">
        <v>134</v>
      </c>
      <c r="Q50" s="3" t="s">
        <v>745</v>
      </c>
      <c r="R50" s="3"/>
      <c r="S50" s="3" t="s">
        <v>746</v>
      </c>
      <c r="T50" s="3" t="s">
        <v>108</v>
      </c>
      <c r="U50" s="3" t="str">
        <f>"2259"</f>
        <v>2259</v>
      </c>
      <c r="V50" s="3" t="s">
        <v>109</v>
      </c>
      <c r="W50" s="3" t="str">
        <f>"0243500120"</f>
        <v>0243500120</v>
      </c>
      <c r="X50" s="3" t="str">
        <f>"0427740849"</f>
        <v>0427740849</v>
      </c>
      <c r="Y50" s="3" t="s">
        <v>747</v>
      </c>
      <c r="Z50" s="3" t="s">
        <v>748</v>
      </c>
      <c r="AA50" s="4" t="s">
        <v>749</v>
      </c>
      <c r="AB50" s="3" t="s">
        <v>113</v>
      </c>
      <c r="AC50" s="3" t="s">
        <v>114</v>
      </c>
      <c r="AD50" s="3" t="s">
        <v>750</v>
      </c>
      <c r="AE50" s="3" t="s">
        <v>141</v>
      </c>
      <c r="AF50" s="3" t="s">
        <v>751</v>
      </c>
      <c r="AG50" s="3" t="s">
        <v>752</v>
      </c>
      <c r="AH50" s="3" t="s">
        <v>753</v>
      </c>
      <c r="AI50" s="6" t="s">
        <v>121</v>
      </c>
      <c r="AJ50" s="3" t="s">
        <v>216</v>
      </c>
      <c r="AK50" s="3" t="s">
        <v>145</v>
      </c>
      <c r="AL50" s="3" t="s">
        <v>754</v>
      </c>
      <c r="AM50" s="3" t="s">
        <v>127</v>
      </c>
      <c r="AN50" s="3" t="s">
        <v>127</v>
      </c>
      <c r="AO50" s="3" t="s">
        <v>127</v>
      </c>
      <c r="AP50" s="3" t="s">
        <v>97</v>
      </c>
      <c r="AQ50" s="3" t="s">
        <v>755</v>
      </c>
      <c r="AR50" s="3" t="s">
        <v>756</v>
      </c>
      <c r="AS50" s="3" t="s">
        <v>116</v>
      </c>
      <c r="AT50" s="3" t="s">
        <v>143</v>
      </c>
      <c r="AU50" s="3" t="s">
        <v>216</v>
      </c>
      <c r="AV50" s="3" t="s">
        <v>145</v>
      </c>
      <c r="AW50" s="3" t="s">
        <v>124</v>
      </c>
      <c r="AX50" s="3" t="s">
        <v>757</v>
      </c>
      <c r="AY50" s="3" t="s">
        <v>124</v>
      </c>
      <c r="AZ50" s="3" t="s">
        <v>126</v>
      </c>
      <c r="BA50" s="3" t="s">
        <v>97</v>
      </c>
      <c r="BB50" s="3" t="s">
        <v>97</v>
      </c>
      <c r="BC50" s="3" t="s">
        <v>97</v>
      </c>
      <c r="BD50" s="3" t="s">
        <v>97</v>
      </c>
      <c r="BE50" s="3" t="s">
        <v>97</v>
      </c>
      <c r="BF50" s="3" t="s">
        <v>97</v>
      </c>
      <c r="BG50" s="3" t="s">
        <v>97</v>
      </c>
      <c r="BH50" s="3" t="s">
        <v>97</v>
      </c>
      <c r="BI50" s="3" t="s">
        <v>97</v>
      </c>
      <c r="BJ50" s="3" t="s">
        <v>97</v>
      </c>
      <c r="BK50" s="3" t="s">
        <v>97</v>
      </c>
      <c r="BL50" s="3" t="s">
        <v>97</v>
      </c>
      <c r="BM50" s="3" t="s">
        <v>97</v>
      </c>
      <c r="BN50" s="3" t="s">
        <v>97</v>
      </c>
      <c r="BO50" s="3" t="s">
        <v>97</v>
      </c>
      <c r="BP50" s="3" t="s">
        <v>97</v>
      </c>
      <c r="BQ50" s="3" t="s">
        <v>97</v>
      </c>
      <c r="BR50" s="3" t="s">
        <v>97</v>
      </c>
      <c r="BS50" s="3" t="s">
        <v>97</v>
      </c>
      <c r="BT50" s="3" t="s">
        <v>97</v>
      </c>
      <c r="BU50" s="3" t="s">
        <v>97</v>
      </c>
      <c r="BV50" s="3" t="s">
        <v>97</v>
      </c>
      <c r="BW50" s="3" t="s">
        <v>127</v>
      </c>
      <c r="BX50" s="3" t="s">
        <v>127</v>
      </c>
      <c r="BY50" s="3" t="s">
        <v>97</v>
      </c>
      <c r="BZ50" s="3" t="s">
        <v>97</v>
      </c>
      <c r="CA50" s="3" t="s">
        <v>97</v>
      </c>
      <c r="CB50" s="3" t="s">
        <v>97</v>
      </c>
      <c r="CC50" s="3" t="s">
        <v>97</v>
      </c>
      <c r="CD50" s="3" t="s">
        <v>97</v>
      </c>
      <c r="CE50" s="3" t="s">
        <v>97</v>
      </c>
      <c r="CF50" s="3" t="s">
        <v>97</v>
      </c>
    </row>
  </sheetData>
  <mergeCells count="4">
    <mergeCell ref="D8:H8"/>
    <mergeCell ref="I8:AA8"/>
    <mergeCell ref="AD8:AZ8"/>
    <mergeCell ref="BA8:CF8"/>
  </mergeCells>
  <pageMargins left="0.75" right="0.75" top="1" bottom="1" header="0.5" footer="0.5"/>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Props1.xml><?xml version="1.0" encoding="utf-8"?>
<ds:datastoreItem xmlns:ds="http://schemas.openxmlformats.org/officeDocument/2006/customXml" ds:itemID="{B8895E84-FE4B-4A20-8317-B9B7322CA382}"/>
</file>

<file path=customXml/itemProps2.xml><?xml version="1.0" encoding="utf-8"?>
<ds:datastoreItem xmlns:ds="http://schemas.openxmlformats.org/officeDocument/2006/customXml" ds:itemID="{E9640A74-CE14-4B03-95A7-50CDD5D7349B}"/>
</file>

<file path=customXml/itemProps3.xml><?xml version="1.0" encoding="utf-8"?>
<ds:datastoreItem xmlns:ds="http://schemas.openxmlformats.org/officeDocument/2006/customXml" ds:itemID="{08F11FB1-46EF-4D83-B669-6CEB430655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 Chappell</dc:creator>
  <cp:keywords/>
  <dc:description/>
  <cp:lastModifiedBy/>
  <cp:revision/>
  <dcterms:created xsi:type="dcterms:W3CDTF">2022-09-05T02:24:24Z</dcterms:created>
  <dcterms:modified xsi:type="dcterms:W3CDTF">2022-11-09T04:05:35Z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y fmtid="{D5CDD505-2E9C-101B-9397-08002B2CF9AE}" pid="3" name="MediaServiceImageTags">
    <vt:lpwstr/>
  </property>
</Properties>
</file>